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8460" windowHeight="6795" activeTab="2"/>
  </bookViews>
  <sheets>
    <sheet name="parameter bid kegiatan" sheetId="1" r:id="rId1"/>
    <sheet name="Sheet1" sheetId="2" r:id="rId2"/>
    <sheet name="APBDES TAHUN 2021" sheetId="3" r:id="rId3"/>
    <sheet name="Sheet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44525"/>
</workbook>
</file>

<file path=xl/calcChain.xml><?xml version="1.0" encoding="utf-8"?>
<calcChain xmlns="http://schemas.openxmlformats.org/spreadsheetml/2006/main">
  <c r="N21" i="3" l="1"/>
  <c r="O21" i="3" l="1"/>
  <c r="C103" i="3" l="1"/>
  <c r="N13" i="3"/>
  <c r="C62" i="3"/>
  <c r="N3" i="3"/>
  <c r="C377" i="3" l="1"/>
  <c r="C378" i="3"/>
  <c r="G59" i="3" l="1"/>
  <c r="C384" i="3"/>
  <c r="H62" i="3"/>
  <c r="G62" i="3" l="1"/>
  <c r="H64" i="3" s="1"/>
  <c r="C229" i="3"/>
  <c r="C38" i="3"/>
  <c r="D84" i="2"/>
  <c r="C40" i="3"/>
  <c r="C35" i="3"/>
  <c r="C33" i="3"/>
  <c r="C30" i="3"/>
  <c r="C28" i="3"/>
  <c r="J62" i="3" l="1"/>
  <c r="J64" i="3"/>
  <c r="C27" i="3"/>
  <c r="C42" i="3" s="1"/>
  <c r="C340" i="3"/>
  <c r="C335" i="3" s="1"/>
  <c r="C317" i="3" s="1"/>
  <c r="C204" i="3"/>
  <c r="C190" i="3" s="1"/>
  <c r="C167" i="3"/>
  <c r="C344" i="3"/>
  <c r="C342" i="3" s="1"/>
  <c r="C182" i="3"/>
  <c r="C370" i="3"/>
  <c r="C369" i="3" s="1"/>
  <c r="C165" i="3" l="1"/>
  <c r="C150" i="3"/>
  <c r="C140" i="3"/>
  <c r="O13" i="3"/>
  <c r="O16" i="3" s="1"/>
  <c r="O17" i="3" s="1"/>
  <c r="O3" i="3"/>
  <c r="O4" i="3" s="1"/>
  <c r="O7" i="3" s="1"/>
  <c r="C306" i="3"/>
  <c r="C280" i="3" s="1"/>
  <c r="C94" i="3"/>
  <c r="C139" i="3" l="1"/>
  <c r="C138" i="3" s="1"/>
  <c r="C82" i="3"/>
  <c r="C77" i="3"/>
  <c r="C58" i="3"/>
  <c r="C53" i="3"/>
  <c r="C50" i="3"/>
  <c r="C49" i="3" l="1"/>
  <c r="C48" i="3" s="1"/>
  <c r="C380" i="3" s="1"/>
  <c r="C381" i="3" s="1"/>
  <c r="C394" i="3" s="1"/>
  <c r="F315" i="5"/>
  <c r="I312" i="5"/>
  <c r="F307" i="5"/>
  <c r="F289" i="5"/>
  <c r="F288" i="5"/>
  <c r="F287" i="5"/>
  <c r="F285" i="5"/>
  <c r="F284" i="5"/>
  <c r="F283" i="5"/>
  <c r="I282" i="5"/>
  <c r="F282" i="5"/>
  <c r="F281" i="5"/>
  <c r="F280" i="5"/>
  <c r="F279" i="5"/>
  <c r="F278" i="5"/>
  <c r="F277" i="5"/>
  <c r="F275" i="5"/>
  <c r="F274" i="5"/>
  <c r="F268" i="5"/>
  <c r="F267" i="5"/>
  <c r="F266" i="5"/>
  <c r="F265" i="5"/>
  <c r="F264" i="5"/>
  <c r="F263" i="5"/>
  <c r="F262" i="5"/>
  <c r="F261" i="5"/>
  <c r="F260" i="5"/>
  <c r="F258" i="5"/>
  <c r="F254" i="5"/>
  <c r="F251" i="5"/>
  <c r="F250" i="5"/>
  <c r="F249" i="5"/>
  <c r="F248" i="5"/>
  <c r="F247" i="5"/>
  <c r="I110" i="5" s="1"/>
  <c r="F245" i="5"/>
  <c r="F244" i="5"/>
  <c r="F243" i="5"/>
  <c r="F241" i="5"/>
  <c r="F240" i="5"/>
  <c r="F239" i="5"/>
  <c r="F238" i="5"/>
  <c r="F237" i="5"/>
  <c r="F236" i="5"/>
  <c r="F235" i="5" s="1"/>
  <c r="F230" i="5"/>
  <c r="F227" i="5"/>
  <c r="F225" i="5"/>
  <c r="F224" i="5"/>
  <c r="F223" i="5"/>
  <c r="F214" i="5" s="1"/>
  <c r="F222" i="5"/>
  <c r="F221" i="5"/>
  <c r="F220" i="5"/>
  <c r="F218" i="5"/>
  <c r="F216" i="5"/>
  <c r="F215" i="5"/>
  <c r="F166" i="5"/>
  <c r="I165" i="5"/>
  <c r="F165" i="5"/>
  <c r="F164" i="5"/>
  <c r="F163" i="5"/>
  <c r="I161" i="5"/>
  <c r="F161" i="5"/>
  <c r="F123" i="5" s="1"/>
  <c r="F159" i="5"/>
  <c r="F158" i="5"/>
  <c r="F157" i="5"/>
  <c r="F156" i="5"/>
  <c r="I156" i="5" s="1"/>
  <c r="J157" i="5" s="1"/>
  <c r="F153" i="5"/>
  <c r="K152" i="5"/>
  <c r="F152" i="5"/>
  <c r="F151" i="5"/>
  <c r="I150" i="5"/>
  <c r="I153" i="5" s="1"/>
  <c r="F150" i="5"/>
  <c r="I148" i="5"/>
  <c r="F147" i="5"/>
  <c r="F146" i="5"/>
  <c r="F145" i="5"/>
  <c r="F144" i="5"/>
  <c r="F142" i="5"/>
  <c r="F138" i="5"/>
  <c r="F136" i="5"/>
  <c r="I137" i="5" s="1"/>
  <c r="F132" i="5"/>
  <c r="I131" i="5"/>
  <c r="F130" i="5"/>
  <c r="I126" i="5"/>
  <c r="F126" i="5"/>
  <c r="F124" i="5"/>
  <c r="I123" i="5"/>
  <c r="F121" i="5"/>
  <c r="F120" i="5"/>
  <c r="F119" i="5"/>
  <c r="F118" i="5"/>
  <c r="F117" i="5" s="1"/>
  <c r="J26" i="5" s="1"/>
  <c r="J117" i="5"/>
  <c r="I117" i="5"/>
  <c r="F116" i="5"/>
  <c r="F115" i="5"/>
  <c r="F114" i="5"/>
  <c r="F113" i="5"/>
  <c r="F111" i="5"/>
  <c r="I109" i="5" s="1"/>
  <c r="I111" i="5" s="1"/>
  <c r="J111" i="5" s="1"/>
  <c r="F107" i="5"/>
  <c r="F106" i="5"/>
  <c r="F105" i="5"/>
  <c r="F104" i="5"/>
  <c r="F103" i="5" s="1"/>
  <c r="F102" i="5"/>
  <c r="F101" i="5"/>
  <c r="F100" i="5"/>
  <c r="F99" i="5"/>
  <c r="F98" i="5"/>
  <c r="F97" i="5" s="1"/>
  <c r="I99" i="5" s="1"/>
  <c r="J100" i="5" s="1"/>
  <c r="I94" i="5"/>
  <c r="F92" i="5"/>
  <c r="F91" i="5"/>
  <c r="F90" i="5"/>
  <c r="F88" i="5"/>
  <c r="F87" i="5"/>
  <c r="F86" i="5"/>
  <c r="F85" i="5"/>
  <c r="F84" i="5"/>
  <c r="F83" i="5"/>
  <c r="K82" i="5"/>
  <c r="F82" i="5"/>
  <c r="F81" i="5"/>
  <c r="F80" i="5"/>
  <c r="F79" i="5" s="1"/>
  <c r="J25" i="5" s="1"/>
  <c r="F78" i="5"/>
  <c r="F77" i="5"/>
  <c r="F76" i="5"/>
  <c r="F75" i="5"/>
  <c r="F74" i="5"/>
  <c r="K72" i="5"/>
  <c r="F71" i="5"/>
  <c r="K68" i="5"/>
  <c r="F68" i="5"/>
  <c r="F67" i="5"/>
  <c r="I69" i="5" s="1"/>
  <c r="I64" i="5"/>
  <c r="F63" i="5"/>
  <c r="L61" i="5"/>
  <c r="K59" i="5"/>
  <c r="I58" i="5"/>
  <c r="F58" i="5"/>
  <c r="J57" i="5"/>
  <c r="F57" i="5"/>
  <c r="J54" i="5"/>
  <c r="K51" i="5" s="1"/>
  <c r="K52" i="5" s="1"/>
  <c r="F52" i="5"/>
  <c r="F51" i="5" s="1"/>
  <c r="I51" i="5"/>
  <c r="F50" i="5"/>
  <c r="F47" i="5"/>
  <c r="F46" i="5"/>
  <c r="F45" i="5"/>
  <c r="F44" i="5"/>
  <c r="J43" i="5"/>
  <c r="F41" i="5"/>
  <c r="F40" i="5"/>
  <c r="F38" i="5"/>
  <c r="F37" i="5"/>
  <c r="F36" i="5"/>
  <c r="F35" i="5"/>
  <c r="I36" i="5" s="1"/>
  <c r="J33" i="5"/>
  <c r="F32" i="5"/>
  <c r="I302" i="5" s="1"/>
  <c r="J30" i="5"/>
  <c r="K28" i="5"/>
  <c r="L27" i="5"/>
  <c r="K27" i="5"/>
  <c r="J27" i="5"/>
  <c r="O25" i="5"/>
  <c r="L24" i="5"/>
  <c r="K24" i="5"/>
  <c r="J24" i="5"/>
  <c r="O23" i="5"/>
  <c r="N23" i="5"/>
  <c r="J23" i="5"/>
  <c r="L23" i="5" s="1"/>
  <c r="I305" i="5" s="1"/>
  <c r="L22" i="5"/>
  <c r="K22" i="5"/>
  <c r="J22" i="5"/>
  <c r="F22" i="5"/>
  <c r="F16" i="5"/>
  <c r="L13" i="5"/>
  <c r="D116" i="2"/>
  <c r="O23" i="3" l="1"/>
  <c r="L25" i="5"/>
  <c r="L31" i="5" s="1"/>
  <c r="K25" i="5"/>
  <c r="L26" i="5"/>
  <c r="K26" i="5"/>
  <c r="I53" i="5"/>
  <c r="I81" i="5"/>
  <c r="F110" i="5"/>
  <c r="K23" i="5"/>
  <c r="L35" i="5"/>
  <c r="I60" i="5"/>
  <c r="F34" i="5"/>
  <c r="D112" i="2"/>
  <c r="D153" i="2"/>
  <c r="D161" i="2"/>
  <c r="D131" i="2"/>
  <c r="D143" i="2"/>
  <c r="F303" i="5" l="1"/>
  <c r="L37" i="5"/>
  <c r="F109" i="5"/>
  <c r="J9" i="5"/>
  <c r="K54" i="5"/>
  <c r="K56" i="5" s="1"/>
  <c r="I54" i="5"/>
  <c r="D107" i="2"/>
  <c r="D95" i="2"/>
  <c r="D80" i="2"/>
  <c r="F304" i="5" l="1"/>
  <c r="I303" i="5"/>
  <c r="D88" i="2"/>
  <c r="D87" i="2" s="1"/>
  <c r="D58" i="2"/>
  <c r="D61" i="2"/>
  <c r="D51" i="2"/>
  <c r="D53" i="2"/>
  <c r="D50" i="2" s="1"/>
  <c r="D56" i="2"/>
  <c r="I304" i="5" l="1"/>
  <c r="I306" i="5"/>
</calcChain>
</file>

<file path=xl/sharedStrings.xml><?xml version="1.0" encoding="utf-8"?>
<sst xmlns="http://schemas.openxmlformats.org/spreadsheetml/2006/main" count="1439" uniqueCount="821">
  <si>
    <t>PEMERINTAH KABUPATEN REMBANG</t>
  </si>
  <si>
    <t>DAFTAR PARAMETER BIDANG DAN KEGIATAN</t>
  </si>
  <si>
    <t>KABUPATEN/KOTA</t>
  </si>
  <si>
    <t xml:space="preserve">:  </t>
  </si>
  <si>
    <t>PROVINSI</t>
  </si>
  <si>
    <t>KODE</t>
  </si>
  <si>
    <t>NAMA BIDANG, SUB BIDANG DAN KEGIATAN</t>
  </si>
  <si>
    <t xml:space="preserve"> 1 </t>
  </si>
  <si>
    <t xml:space="preserve"> 2 </t>
  </si>
  <si>
    <t>BIDANG PENYELENGGARAN PEMERINTAHAN DESA</t>
  </si>
  <si>
    <t>Penyelenggaran Belanja Siltap, Tunjangan dan Operasional Pemerintahan Desa (Maksimal 30% untuk kegiatan 01, 02, 05,dan 06)</t>
  </si>
  <si>
    <t>Penyediaan Penghasilan Tetap dan Tunjangan Kepala Desa</t>
  </si>
  <si>
    <t>Penyediaan Penghasilan Tetap dan Tunjangan Perangkat Desa</t>
  </si>
  <si>
    <t>Penyediaan Jaminan Sosial bagi Kepala Desa dan Perangkat Desa</t>
  </si>
  <si>
    <t>Penyediaan Operasional Pemerintah Desa (ATK, Honor PKPKD dan PPKD, Perlengkapan Perkantoran, pakaian dinas/atribut, listrik/telpon dll))</t>
  </si>
  <si>
    <t>Penyediaan Tunjangan BPD</t>
  </si>
  <si>
    <t>Penyediaan Operasional BPD (rapat, ATK, Makan Minum, Perlengkapan Perkantoran, Pakaian Seragam, perjalanan dinas,Listrik/telpon, dll)</t>
  </si>
  <si>
    <t>Penyediaan Insentif/Operasional RT/RW</t>
  </si>
  <si>
    <t xml:space="preserve">Tambahan Penghasilan Kepala Desa dan Perangkat Desa </t>
  </si>
  <si>
    <t>Tambahan Penghasilan Kepala Desa dan Perangkat Desa Tidak Berbengkok</t>
  </si>
  <si>
    <t>Tambahan PenghasilanPengelolaan Tanah Bengkok</t>
  </si>
  <si>
    <t>Penyediaan Sarana Prasarana Pemerintahan Desa</t>
  </si>
  <si>
    <t>Penyediaan Sarana (Aset Tetap) Perkantoran/Pemerintahan</t>
  </si>
  <si>
    <t>Pemeliharaan Gedung/Prasarana Kantor Desa</t>
  </si>
  <si>
    <t xml:space="preserve">Pembangunan/Rehabilitasi/Peningkatan Gedung/Prasarana Kantor Desa </t>
  </si>
  <si>
    <t>Rehabilitasi Gedung/ Prasarana Kantor Desa</t>
  </si>
  <si>
    <t>Peningkatan Gedung/ Prasarana Kantor Desa</t>
  </si>
  <si>
    <t>Administrasi Kependudukan, Pencatatan Sipil, Statistik dan Kearsipan</t>
  </si>
  <si>
    <t>Pelayanan Administrasi Umum dan  Kependudukan</t>
  </si>
  <si>
    <t>Penyusunan/Pendataan/Pemutakhiran Profil Desa</t>
  </si>
  <si>
    <t>Pengelolaan Adminstrasi dan Kearsipan Pemerintahan Desa</t>
  </si>
  <si>
    <t>Penyuluhan dan Penyadaran Masyarakat tentang Kependudukan dan Capil</t>
  </si>
  <si>
    <t>Pemetaan dan Analisis Kemiskinan Desa secara Partisipatif</t>
  </si>
  <si>
    <t>Penyusunan/ Pendataan/ Pemutakhiran Potensi Desa</t>
  </si>
  <si>
    <t>Penyusunan/ Pendataan/ Pemutakhiran Monografi Desa</t>
  </si>
  <si>
    <t>Penyusunan/ Pendataan/ Pemutakhiran Basis Data Terpadu Penduduk Miskin</t>
  </si>
  <si>
    <t>Lain Lain Sub Bidang Administrasi Kependudukan, Capil, Statistik dan Kearsipan</t>
  </si>
  <si>
    <t>Tata Praja Pemerintahan, Perencanaan, Keuangan dan Pelaporan</t>
  </si>
  <si>
    <t>Penyelenggaraan Musyawarah Perencanaan Desa/Pembahasan APBDes (Reguler)</t>
  </si>
  <si>
    <t>Penyelenggaraan Musyawaran Desa Lainnya (Musdus, rembug desa Non Reguler)</t>
  </si>
  <si>
    <t>Penyusunan Dokumen Perencanaan Desa (RPJMDesa/RKPDesa dll)</t>
  </si>
  <si>
    <t>Penyusunan Dokumen Keuangan Desa (APBDes, APBDes Perubahan, LPJ dll)</t>
  </si>
  <si>
    <t>Pengelolaan Administrasi/ Inventarisasi/Penilaian Aset Desa</t>
  </si>
  <si>
    <t>Penyusunan Kebijakan Desa (Perdes/Perkades selain Perencanaan/Keuangan)</t>
  </si>
  <si>
    <t>Penyusunan Laporan Kepala Desa, LPPDesa dan Informasi Kepada Masyarakat</t>
  </si>
  <si>
    <t>Pengembangan Sistem Informasi Desa</t>
  </si>
  <si>
    <t>Koordinasi/Kerjasama Penyelenggaraan Pemerintahan &amp; Pembangunan Desa</t>
  </si>
  <si>
    <t>Dukungan Pelaksanaan &amp; Sosialisasi Pilkades, Penyaringan dan Penjaringan Perangkat Desa, dan Pemilihan BPD (yang menjadi wewenang Desa)</t>
  </si>
  <si>
    <t>Penyelenggaran Lomba antar Kewilayahan &amp; Pengiriman Kontingen dlm Lomdes</t>
  </si>
  <si>
    <t>Dukungan Biaya Oprasional dan Biaya Lainnya untuk Desa Persiapan</t>
  </si>
  <si>
    <t>Koordinasi/ Kerjasama Penyelenggaraan Pemerintahan dan Pembangunan Desa Antar Kawasan Desa</t>
  </si>
  <si>
    <t>Koordinasi/ Kerjasama Kawasan Pembangunan Desa Antar Kecamatan</t>
  </si>
  <si>
    <t>Koordinasi/ Kerjasama Penyelenggaraan Pemerintahan dan Pembanguna Desa Antar Desa Antar Kabupaten</t>
  </si>
  <si>
    <t>Koordinasi/ Kerjasama Kawasan</t>
  </si>
  <si>
    <t>Kerjasama Penyelenggaraan Pemerintahan dan Pembangunan Desa dengan Pihak Ketiga</t>
  </si>
  <si>
    <t>Lain Lain Sub Bidang Tata Praja Pemerintahan, Perencanaan, Keuangan &amp; Pelaporan</t>
  </si>
  <si>
    <t>Sub Bidang Pertanahan</t>
  </si>
  <si>
    <t>Sertifikasi Tanah Kas Desa</t>
  </si>
  <si>
    <t>Administrasi Pertanahan (Pendaftaran Tanah dan Pemberian Registrasi Agenda Pertanahan)</t>
  </si>
  <si>
    <t>Fasilitasi Sertifikasi Tanah untuk Masyarakat Miskin</t>
  </si>
  <si>
    <t>Mediasi Konflik Pertanahan</t>
  </si>
  <si>
    <t>Penyuluhan Pertanahan</t>
  </si>
  <si>
    <t>Adminstrasi Pajak Bumi dan Bangunan (PBB)</t>
  </si>
  <si>
    <t xml:space="preserve">Penentuan Batas/Patok Tanah Kas Desa  </t>
  </si>
  <si>
    <t>Pembangunan batas/ patok Tanah Kas Desa</t>
  </si>
  <si>
    <t>Pembangunan Batas/ Patok Tanah Antar Desa</t>
  </si>
  <si>
    <t>Lain Lain Sub Bidang Pertanahan</t>
  </si>
  <si>
    <t>BIDANG PELAKSANAAN PEMBANGUNAN DESA</t>
  </si>
  <si>
    <t>Sub Bidang Pendidikan</t>
  </si>
  <si>
    <t>Penyelenggaran PAUD/TK/TPA/TKA/TPQ/Madrasah NonFormal Milik Desa (Honor, Pakaian dll)</t>
  </si>
  <si>
    <t>Dukungan Penyelenggaran PAUD (APE, Sarana PAUD dst)</t>
  </si>
  <si>
    <t>Penyuluhan dan Pelatihan Pendidikan Bagi Masyarakat</t>
  </si>
  <si>
    <t>Pemeliharaan Sarana Prasarana Perpustakaan/Taman Bacaan/Sanggar Belajar Milik Desa</t>
  </si>
  <si>
    <t>Pemeliharaan Sarana Prasarana PAUD/TK/TPA/TKA/TPQ/Madrasah Nonformal Milik Desa</t>
  </si>
  <si>
    <t>Pembangunan/Rehabilitasi/Peningkatan/Pengadaan Sarana/Prasarana/Alat Peraga   PAUD/ TK/TPA/TKA/TPQ/Madrasah Nonformal</t>
  </si>
  <si>
    <t>Pembangunan/Rehabilitasi/Peningkatan Sarana/Prasarana Perpustakaan/Taman  Bacaan Desa/ Sanggar Belajar Milik Desa</t>
  </si>
  <si>
    <t>Pengelolaan Perpustakaan Milik Desa (Pengadaan Buku, Honor, Taman Baca)</t>
  </si>
  <si>
    <t>Pengembangan dan Pembinaan Sanggar Seni dan Belajar</t>
  </si>
  <si>
    <t>Dukungan Pendidikan bagi Siswa Miskin/Berprestasi</t>
  </si>
  <si>
    <t>Penyelenggaraanmadrasah Non Formal Milik Desa (Bantuan Honor Pengajar, pakaian Seragam, Operasional dll)</t>
  </si>
  <si>
    <t>Pembangunan/ Rehabilitasi/ Peningkatan/ Pengadaan Sarana/ Prasarana Madrasah Non Formal Milik Desa</t>
  </si>
  <si>
    <t>Pemeliharaan Sarana dan Prasarana Madrasah Non Formal Milik Desa</t>
  </si>
  <si>
    <t>Rehabilitasi Sarana Prasarana Perpustakaan/ Taman Bacaan Desa/ Sanggar Belajar Milik Desa</t>
  </si>
  <si>
    <t>Peningkatan Sarana Prasarana Perpustakaan/ Taman Bacaan Desa/ Sanggar Belajar Milik Desa</t>
  </si>
  <si>
    <t>Rehabilitasi Sarana/Prasarana/alat Peraga Edukatif (APE) PAUD/TK/TPA/TKA/TPQ Milik Desa</t>
  </si>
  <si>
    <t>Peningkatan Sarana/Prasarana/alat Peraga Edukatif (APE) PAUD/TK/TPA/TKA/TPQ Milik Desa</t>
  </si>
  <si>
    <t>Pengadaan Sarana/Prasarana/ Alat Peraga (APE) PAUD/TK?TPA?TKA?TPQ Milik Desa</t>
  </si>
  <si>
    <t>lain Lain Sub Bidang Pendidikan</t>
  </si>
  <si>
    <t>Sub Bidang Kesehatan</t>
  </si>
  <si>
    <t>Penyelenggaraan Pos Kesehatan Desa/Polindes Milik Desa (obat, Insentif, KB, dsb)</t>
  </si>
  <si>
    <t>Penyelenggaraan Posyandu (Mkn Tambahan, Kls Bumil, Lamsia, Insentif)</t>
  </si>
  <si>
    <t>Penyuluhan dan Pelatihan Bidang Kesehatan (Untuk Masy, Tenaga dan Kader Kesehatan dll)</t>
  </si>
  <si>
    <t>Penyelenggaraan Desa Siaga Kesehatan</t>
  </si>
  <si>
    <t>Pembinaan Palang Merah Remaja (PMR) Tingkat Desa</t>
  </si>
  <si>
    <t>Pengasuhan Bersama atau Bina Keluarga Balita (BKB)</t>
  </si>
  <si>
    <t>Pembinaan dan Pengawasan Upaya Kesehatan Tradisional</t>
  </si>
  <si>
    <t>Pemeliharaan Sarana Prasarana Posyandu/Polindes/PKD</t>
  </si>
  <si>
    <t>Pembangunan/Rehabilitasi/Peningkatan/Pengadaan Sarana/Prasarana Posyandu/Polindes/PKD **</t>
  </si>
  <si>
    <t>Pemeliharaan/Pengadaan Sarana/Prasarana Posbindu</t>
  </si>
  <si>
    <t>Penyelenggaraan  Posbindu (PIK Remaja, Insentif kader Posbindu</t>
  </si>
  <si>
    <t>Rehabilitasi Sarana/Prasarana Posyandu/Polindes/ PKD</t>
  </si>
  <si>
    <t>Peningkatan  Sarana/Prasarana Posyandu/Polindes/ PKD</t>
  </si>
  <si>
    <t>Pengadaan  Sarana/Prasarana Posyandu/Polindes/ PKD</t>
  </si>
  <si>
    <t>Penyelenggaraan  PPKBD dan Sub PPKBD (Pendataan, Insentif kader Posbindu)</t>
  </si>
  <si>
    <t>Penyelenggaraan Kegiatan Konvergensi PencegahanStunting</t>
  </si>
  <si>
    <t>lain Lain Sub BidangKesehatan</t>
  </si>
  <si>
    <t>Sub Bidang Pekerjaan Umum dan Penataan Ruang</t>
  </si>
  <si>
    <t>Pemeliharaan Jalan Desa</t>
  </si>
  <si>
    <t>Pemeliharaan Jalan Lingkungan Pemukiman/Gang</t>
  </si>
  <si>
    <t>Pemeliharaan Jalan Usaha Tani</t>
  </si>
  <si>
    <t>Pemeliharaan Jembatan Desa</t>
  </si>
  <si>
    <t>Pemeliharaan Prasarana Jalan Desa (Gorong-gorong/Selokan/Parit/Drainase dll)</t>
  </si>
  <si>
    <t>Pemeliharaan Gedung/Prasarana Balai Desa/Balai Kemasyarakatan</t>
  </si>
  <si>
    <t>Pemeliharaan Pemakaman /Situs Bersejarah/Petilasan Milik Desa</t>
  </si>
  <si>
    <t>Pemeliharaan Embung Milik Desa</t>
  </si>
  <si>
    <t>Pemelharaan Monumen/Gapura/Batas Desa</t>
  </si>
  <si>
    <t>Pembangunan/Rehabilitas/Peningkatan/Pengerasan Jalan Desa</t>
  </si>
  <si>
    <t xml:space="preserve">Pembangunan/Rehabilitasi/Peningkatan/Pengerasan Jalan Lingkungan  Permukiman  </t>
  </si>
  <si>
    <t xml:space="preserve">Pembangunan/Rehabilitasi/Peningkatan/Pengerasan Jalan Usaha Tani </t>
  </si>
  <si>
    <t xml:space="preserve">Pembangunan/Rehabilitasi/Peningkatan/Pengerasan Jembatan Milik Desa </t>
  </si>
  <si>
    <t>Pembangunan/Rehabilitasi/Peningkatan Prasarana Jalan Desa (Gorong, selokan dll)</t>
  </si>
  <si>
    <t xml:space="preserve">Pembangunan/Rehabilitasi/Peningkatan Balai Desa/Balai Kemasyarakatan </t>
  </si>
  <si>
    <t>Pembangunan/Rehabilitasi/Peningkatan Pemakaman Milik Desa/Situs Bersejarah Milik Desa/Petilasan</t>
  </si>
  <si>
    <t xml:space="preserve">Pembuatan/Pemutakhiran Peta Wilayah dan Sosial Desa </t>
  </si>
  <si>
    <t>Penyusunan Dokumen Perencanaan Tata Ruang Desa</t>
  </si>
  <si>
    <t xml:space="preserve">Pembangunan/Rehabilitasi/Peningkatan Embung Desa </t>
  </si>
  <si>
    <t>Pembangunan/Rehabilitasi/Peningkatan Monumen/Gapura/Batas Desa</t>
  </si>
  <si>
    <t>Rehabilitasi/peningkatan/pengerasan Jalan Desa</t>
  </si>
  <si>
    <t>Rehabilitasi/peningkatan/pengerasan Jalan Lingkungan Permukiman/Gang</t>
  </si>
  <si>
    <t>Rehabilitasi/peningkatan/pengerasan Jalan Usaha Tani</t>
  </si>
  <si>
    <t>Rehabilitasi/peningkatan/pengerasan Jembatan Milik Desa</t>
  </si>
  <si>
    <t>94)	Rehabilitasi/peningkatan prasarana Jalan Desa (gorong-gorong, selokan, box/slab culvert, drainase, prasarana jalan lain)</t>
  </si>
  <si>
    <t>Rehabilitasi/Peningkatan Balai Desa/Balai Kemasyarakatan</t>
  </si>
  <si>
    <t>Pemutakhiran Peta Wilayah dan Sosial Desa</t>
  </si>
  <si>
    <t>Rehabilitasi/Peningkatan Embung Desa</t>
  </si>
  <si>
    <t>Rehabilitasi/Peningkatan Monumen/Gapura/Batas Desa</t>
  </si>
  <si>
    <t>lain-lain kegiatan sub bidang pekerjaan umum dan penataan ruang</t>
  </si>
  <si>
    <t>Sub Bidang Kawasan Pemukiman</t>
  </si>
  <si>
    <t>Dukungan Pelaksanaan Program Pembangunan/Rehab Rumah Tidak Layak Huni GAKIN</t>
  </si>
  <si>
    <t>Pemeliharaan Sumur Resapan Milik Desa</t>
  </si>
  <si>
    <t>Pemeliharaan Sumber Air Bersih Milik Desa (Mata Air, Penampung Air, Sumur Bor dll)</t>
  </si>
  <si>
    <t>Pemeliharaan Sambungan Air Bersih ke Rumah Tangga (Pipanisasi dll)</t>
  </si>
  <si>
    <t>Pemeliharaan Sanitasi Pemukiman (Gorong-gorong, Selokan, Parit diluar Prasarana Jalan))</t>
  </si>
  <si>
    <t>Pemeliharaan Fasilitas Jamban Umum/MCK Umum dll</t>
  </si>
  <si>
    <t>Pemeliharaan Fasilitas Pengelolaan Sampah Desa (Penampungan, Bank Sampah, dll)</t>
  </si>
  <si>
    <t>Pemeliharaan Sistem Pembuangan Air Limbah (Drainase, Air limbah Rumah Tangga)</t>
  </si>
  <si>
    <t>Pemeliharaan Taman/Taman Bermain Anak Milik Desa</t>
  </si>
  <si>
    <t xml:space="preserve">Pembangunan/Rehabilitasi/Peningkatan Sumur Resapan </t>
  </si>
  <si>
    <t>Pembangunan/Rehabilitasi/Peningkatan Sumber Air Bersih Milik Desa</t>
  </si>
  <si>
    <t xml:space="preserve">Pembangunan/Rehabilitasi/Peningkatan Sambungan Air Bersih ke Rumah Tangga </t>
  </si>
  <si>
    <t>Pembangunan/Rehabilitasi/Peningkatan Sanitasi Permukiman</t>
  </si>
  <si>
    <t xml:space="preserve">Pembangunan/Rehabilitas/Peningkatan Fasilitas Jamban Umum/MCK umum, dll </t>
  </si>
  <si>
    <t xml:space="preserve">Pembangunan/Rehabilitasi/Peningkatan Fasilitas Pengelolaan Sampah </t>
  </si>
  <si>
    <t xml:space="preserve">Pembangunan/Rehabilitasi/Peningkatan Sistem Pembuangan Air Limbah </t>
  </si>
  <si>
    <t>Pembangunan/Rehabilitasi/Peningkatan Taman/Taman Bermain Anak Milik Desa</t>
  </si>
  <si>
    <t>Pemugaran/Rehabilitasi Rumah Tidak Layak Huni (RTLH) GAKIN</t>
  </si>
  <si>
    <t>Pembangunan jamban individu bagi keluarga kurang mampu</t>
  </si>
  <si>
    <t>Rehabilitasi fasilitas pengelolaan sampah Desa/ Permukiman</t>
  </si>
  <si>
    <t>Peningkatan fasilitas pengelolaan sampah Desa/ Permukiman</t>
  </si>
  <si>
    <t>Rehabilitasi Sumber Air Bersih Milik Desa (Mata Air/Tandon Penampungan Air Hujan/Sumur Bor, dll)</t>
  </si>
  <si>
    <t>Peningkatan Sumber Air Bersih Milik Desa (Mata Air/Tandon Penampungan Air Hujan/Sumur Bor, dll)</t>
  </si>
  <si>
    <t>Rehabilitasi/Peningkatan Sumur Resapan</t>
  </si>
  <si>
    <t>Rehabilitasi/Peningkatan Sistem Pembuangan Air Limbah (Drainase, Air limbah Rumah Tangga)</t>
  </si>
  <si>
    <t>Rehabilitasi/Peningkatan Taman/Taman Bermain Anak Milik Desa</t>
  </si>
  <si>
    <t>lain-lain kegiatan sub bidang kawasan pemukiman</t>
  </si>
  <si>
    <t>Sub Bidang Kehutanan dan Lingkungan Hidup</t>
  </si>
  <si>
    <t>Pengelolaan Hutan Milik Desa</t>
  </si>
  <si>
    <t>Pengelolaan Lingkungan Hidup Milik Desa</t>
  </si>
  <si>
    <t xml:space="preserve">Pelatihan/Sosialisasi/Penyuluhan/Penyadaran tentang LH dan Kehutanan </t>
  </si>
  <si>
    <t>Lain-lain Kegiatan Sub Bidang Kehutanan dan Lingkungan Hidup</t>
  </si>
  <si>
    <t>Sub Bidang Perhubungan, Komunikasi dan Informatika</t>
  </si>
  <si>
    <t>Pembuatan Rambu-rambu di Jalan Desa</t>
  </si>
  <si>
    <t>Penyelenggaraan Informasi Publik Desa (Poster, Baliho Dll)</t>
  </si>
  <si>
    <t>Pembuatan dan Pengelolaan Jaringan/Instalasi Komunikasi dan Informasi Lokal Desa</t>
  </si>
  <si>
    <t>Pemeliharaan Sarana dan Prasarana Transportasi Desa</t>
  </si>
  <si>
    <t>Pembangunan/Rehabilitasi/Peningkatan/Pengadaan Sarana &amp; Prasarana Transportasi Desa (dipilih)</t>
  </si>
  <si>
    <t>Lain-lain Kegiatan Sub Bidang Perhubungan, Komunikasi dan Informatika</t>
  </si>
  <si>
    <t>Sub Bidang Energi dan Sumberdaya Mineral</t>
  </si>
  <si>
    <t>Pemeiliharaan Sarana dan Prasarana Energi Alternatif Desa</t>
  </si>
  <si>
    <t>Pembangunan/Rehabilitasi/Peningkatan Sarana &amp; Prasarana Energi Alternatif Desa</t>
  </si>
  <si>
    <t>Rehabilitasi/Peningkatan Sarana dan Prasarana Energi Alternatif tingkat Desa</t>
  </si>
  <si>
    <t>lain-lain kegiatan sub bidang energi dan sumber daya mineral</t>
  </si>
  <si>
    <t>Sub Bidang Pariwisata</t>
  </si>
  <si>
    <t>Pemeliharaan Sarana dan Prasarana Pariwisata Milik Desa</t>
  </si>
  <si>
    <t xml:space="preserve">Pembangunan/Rehabilitasi/Peningkatan Sarana dan Prasarana Pariwisata Milik </t>
  </si>
  <si>
    <t>Pengembangan Pariwisata Tingkat Desa</t>
  </si>
  <si>
    <t>Rehabilitasi/Peningkatan Sarana dan Prasarana Pariwisata Milik Desa</t>
  </si>
  <si>
    <t>lain-lain kegiatan sub bidang pariwisata</t>
  </si>
  <si>
    <t>BIDANG PEMBINAAN KEMASYARAKATAN</t>
  </si>
  <si>
    <t>Sub Bidang Ketenteraman, Ketertiban Umum dan Perlindungan Masyarakat</t>
  </si>
  <si>
    <t>Pengadaan/Penyelenggaran Pos Keamanan Desa</t>
  </si>
  <si>
    <t>Penguatan &amp; Peningkatan Kapasitas Tenaga Keamanan/Ketertiban oleh Pemdes</t>
  </si>
  <si>
    <t>Koordinasi Pembinaan Keamanan, Ketertiban &amp; Perlindungan Masy. Skala Lokal Desa</t>
  </si>
  <si>
    <t>Persiapan Kesiapsiagaan/Tanggap Bencana Skala Lokal Desa</t>
  </si>
  <si>
    <t>Penyediaan Pos Kesiapsiagaan Bencana Skala Lokal Desa</t>
  </si>
  <si>
    <t>Bantuan Hukum Untuk Aparatur Desa dan Masyarakat Miskin</t>
  </si>
  <si>
    <t>Pelatihan/Penyuluhan/Sosialisasi kepada Masy. di Bid. Hukum &amp;  Pelindungan Masy.</t>
  </si>
  <si>
    <t>Lain-lain Kegiatan Sub Bidang Ketenteraman, Ketertiban Umum dan Perlindungan Masyarakat</t>
  </si>
  <si>
    <t>Sub Bidang Kebudayaan dan Keagamaan</t>
  </si>
  <si>
    <t>Pembinaan Group Kesenian dan Kebudayaan Tingkat Desa</t>
  </si>
  <si>
    <t>Pengiriman Kontingen Group Kesenian &amp; Kebudayaan (Wakil Desa tkt. Kec/Kab/Kot)</t>
  </si>
  <si>
    <t>Penyelenggaran Festival Kesenian, Adat/Kebudayaan, dan Kegamaan (HUT RI, Raya Keagamaan dll)</t>
  </si>
  <si>
    <t>Pemeliharaan Sarana Prasarana Kebudayaan, Rumah Adat dan Kegamaan Milik Desa</t>
  </si>
  <si>
    <t>Pembangunan/Rehabilitasi Sarana Prasarana Kebudayaan/Rumah Adat/Kegamaan Milik Desa (Dipilih)</t>
  </si>
  <si>
    <t>Pembinaan dan pelestarian perilaku tata karma</t>
  </si>
  <si>
    <t>lain-lain kegiatan sub bidang kebudayaan dan keagamaan</t>
  </si>
  <si>
    <t>Sub Bidang Kepemudaan dan Olahraga</t>
  </si>
  <si>
    <t>Pengiriman Kontingen Kepemudaan &amp; Olahraga Sebagai Wakil Desa tkt Kec/Kab/Kota</t>
  </si>
  <si>
    <t>Penyelenggaraan Pelatihan Kepemudaan Tingkat Desa</t>
  </si>
  <si>
    <t>Penyelenggaraan Festival/Lomba Kepemudaan dan Olaraga Tingkat Desa</t>
  </si>
  <si>
    <t>Pemeliharaan Sarana dan Prasarana Kepemudaan dan Olahraga Milik Desa</t>
  </si>
  <si>
    <t>Pembangunan/Rehabilitasi/Peningkatan Sarana dan Prasarana Kepemudaan &amp; Olahraga Milik Desa</t>
  </si>
  <si>
    <t>Pembinaan Karangtaruna/Klub Kepemudaan/Olahraga Tingkat Desa</t>
  </si>
  <si>
    <t>Lain-lain Kegiatan Sub Bidang Kepemudaan dan Olahraga</t>
  </si>
  <si>
    <t>Sub Bidang Kelembagaan Masyarakat</t>
  </si>
  <si>
    <t>Pembinaan Lembaga Adat</t>
  </si>
  <si>
    <t>Pembinaan LKMD/LPM/LPMD</t>
  </si>
  <si>
    <t>Pembinaan PKK</t>
  </si>
  <si>
    <t>Pelatihan Pembinaan Lembaga Kemasyarakatan</t>
  </si>
  <si>
    <t>Pembinaan Posyandu</t>
  </si>
  <si>
    <t>Pembinaan RT/ RW</t>
  </si>
  <si>
    <t>Pembinaa Karang Taruna</t>
  </si>
  <si>
    <t>Dukungan Kegiatan dan Operasional KPMD</t>
  </si>
  <si>
    <t>Pembinaan Satlinmas</t>
  </si>
  <si>
    <t>Lain Lain Sub Bidang Kelembagaan Desa</t>
  </si>
  <si>
    <t>BIDANG PEMBERDAYAAN MASYARAKAT</t>
  </si>
  <si>
    <t>Sub Bidang Kelautan dan Perikanan</t>
  </si>
  <si>
    <t>Pemeliharaan Karamba/Kolam Perikanan Darat Milik Desa</t>
  </si>
  <si>
    <t>Pemeliharaan Pelabuhan Perikanan Sungai/Kecil Milik Desa</t>
  </si>
  <si>
    <t>Pembangunan/Rehabilitasi/Peningkatan Karamba/Kolam Perikanan Darat Milik Desa</t>
  </si>
  <si>
    <t>Pembangunan/Rehabilitasi/Peningkatan Pelabuhan Perikanan Sungai/Kecil Milik Desa</t>
  </si>
  <si>
    <t>Bantuan Perikanan (Bibit/Pakan/dll)</t>
  </si>
  <si>
    <t xml:space="preserve">Bimtek/Pelatihan/Pengenalan TTG untuk Perikanan Darat/Nelayan </t>
  </si>
  <si>
    <t>Lain-lain Kegiatan Sub Bidang Kelautan dan Perikanan</t>
  </si>
  <si>
    <t>Sub Bidang Pertanian dan Peternakan</t>
  </si>
  <si>
    <t>Peningkatan Produksi Tanaman Pangan (alat produksi/pengelolaan/penggilingan)</t>
  </si>
  <si>
    <t>Peningkatan Produksi Peternakan  (alat produksi/pengelolaan/kandang)</t>
  </si>
  <si>
    <t>Penguatan Ketahanan Pangan Tingkat Desa (Lumbung Desa dll)</t>
  </si>
  <si>
    <t>Pemeliharaan Saluran Irigasi Tersier/Sederhana</t>
  </si>
  <si>
    <t>Pelatihan/Bimtek/Pengenalan Tekonologi Tepat Guna untuk Pertanian/Peternakan</t>
  </si>
  <si>
    <t>Pembangunan/Rehabilitasi/Peningkatan Saluran Irigasi Tersier/Sederhana</t>
  </si>
  <si>
    <t>Pelatihan/Bimtek/Pengenalan Teknologi Tepat Guna untuk Peternakan</t>
  </si>
  <si>
    <t>lain-lain kegiatan sub bidang pertanian dan peternakan</t>
  </si>
  <si>
    <t>Sub Bidang Peningkatan Kapasitas Aparatur Desa</t>
  </si>
  <si>
    <t>Peningkatan Kapasitas Kepala Desa</t>
  </si>
  <si>
    <t>Peningkatan Kapatitas Perangkat Desa</t>
  </si>
  <si>
    <t>Peningkatan Kapasitas BPD</t>
  </si>
  <si>
    <t>Peningkatan peran serta masyarakat melalui musyawarah desa dalam penentuan kebijakan pemerintahan Desa</t>
  </si>
  <si>
    <t>lain-lain kegiatan sub bidang peningkatan kapasitas aparatur desa</t>
  </si>
  <si>
    <t>Sub Bidang Pemberdayaan Perempuan, Perlindungan Anak dan Keluarga</t>
  </si>
  <si>
    <t>Pelatihan dan Penyuluhan Pemberdayaan Perempuan</t>
  </si>
  <si>
    <t>Pelatihan dan Penyuluhan Perlindungan Anak</t>
  </si>
  <si>
    <t>Pelatihan dan Penguatan Penyandang Difable (Penyandang Disabilitas)</t>
  </si>
  <si>
    <t>Lain-lain Kegiatan Sub Bidang Pemberdayaan Perempuan, Perlindungan Anak dan Keluarga</t>
  </si>
  <si>
    <t>Sub Bidang Koperasi, Usaha Micro Kecil dan Menengah (UMKM)</t>
  </si>
  <si>
    <t>Pelatihan Manajemen Koperasi/KUD/UMKM</t>
  </si>
  <si>
    <t>Pengembangan Sarana Prasarana Usaha Mikro, Kecil, Menengah dan Koperasi</t>
  </si>
  <si>
    <t>Pengadaan Teknologi Tepat Guna Untuk Pengembangan Ekonomi Pedesaan Non Pertanian</t>
  </si>
  <si>
    <t>Pengembangan produk unggulan Desa</t>
  </si>
  <si>
    <t>Pengembangan produk unggulan  Kawasan Desa</t>
  </si>
  <si>
    <t>lain-lain kegiatan sub bidang koperasi, usaha kecil dan menengah</t>
  </si>
  <si>
    <t>Sub Bidang Dukungan Penanaman Modal</t>
  </si>
  <si>
    <t>Pembentukan BUM Desa (Persiapan dan Pembentukan Awal BUMDesa)</t>
  </si>
  <si>
    <t>Pelatihan Pengelolaan BUM Desa (Pelatihan yg dilaksanakan oleh Pemdes)</t>
  </si>
  <si>
    <t>Peningkatan kapasitas pengelolaan BUM Desa (pelatihan yang dilaksanakan di luar Desa)</t>
  </si>
  <si>
    <t>lain-lain kegiatan sub bidang penanaman modal</t>
  </si>
  <si>
    <t>Sub Bidang Perdagangan dan Perindustrian</t>
  </si>
  <si>
    <t>Pemeliharaan Pasar Desa/Kios Milik Desa</t>
  </si>
  <si>
    <t>Pembangunan/Rehab Pasar Desa/Kios Milik Desa</t>
  </si>
  <si>
    <t>Pengembangan Industri Kecil Tingkat Desa</t>
  </si>
  <si>
    <t>Pembentukan/Fasilitasi/Pelatihan/Pendampingan kelompok usaha ekonomi produktif</t>
  </si>
  <si>
    <t>Rehabilitasi/Peningkatan Pasar Desa/Kios milik Desa</t>
  </si>
  <si>
    <t>Fasilitasi/Pelatihan/Pendampingan kelompok usaha ekonomi produktif (pengrajin, pedagang, industri rumah tangga, dll)</t>
  </si>
  <si>
    <t>lain-lain kegiatan sub bidang perdagangan dan perindustrian</t>
  </si>
  <si>
    <t>BIDANG PENANGGULANGAN BENCANA, DARURAT DAN MENDESAK DESA</t>
  </si>
  <si>
    <t>Sub Bidang Penanggulangan Bencana</t>
  </si>
  <si>
    <t>Penanggulanan Bencana</t>
  </si>
  <si>
    <t>Sub Bidang Keadaan Darurat</t>
  </si>
  <si>
    <t>Penanganan Keadaan Darurat</t>
  </si>
  <si>
    <t>Sub Bidang Keadaan Mendesak</t>
  </si>
  <si>
    <t>Penanganan Keadaan Mendesak</t>
  </si>
  <si>
    <t>KECAMATAN</t>
  </si>
  <si>
    <t>DESA</t>
  </si>
  <si>
    <t>:</t>
  </si>
  <si>
    <t>KODE REKENING</t>
  </si>
  <si>
    <t>KABUPATEN REMBANG</t>
  </si>
  <si>
    <t>TAHUN 2021</t>
  </si>
  <si>
    <t>URAIAN</t>
  </si>
  <si>
    <t>ANGGARAN</t>
  </si>
  <si>
    <t>SUMBER DANA</t>
  </si>
  <si>
    <t xml:space="preserve"> 3 </t>
  </si>
  <si>
    <t>PENDAPATAN</t>
  </si>
  <si>
    <t>Pendapatan Asli Desa</t>
  </si>
  <si>
    <t>Hasil Usaha Desa</t>
  </si>
  <si>
    <t>Bagi Hasil BUMDes</t>
  </si>
  <si>
    <t>Lain-lain Hasil Usaha Desa</t>
  </si>
  <si>
    <t>Hasil Aset Desa</t>
  </si>
  <si>
    <t>Pengelolaan Tanah Kas Desa</t>
  </si>
  <si>
    <t>Tambatan Perahu</t>
  </si>
  <si>
    <t>Pasar Desa</t>
  </si>
  <si>
    <t>Tempat Pemandian Umum</t>
  </si>
  <si>
    <t>Jaringan Irigasi Desa</t>
  </si>
  <si>
    <t>Pelelangan Ikan Milik Desa</t>
  </si>
  <si>
    <t>Hasil Kios Milik Desa</t>
  </si>
  <si>
    <t>Pemanfaatan Sarana/Prasarana Olahraga</t>
  </si>
  <si>
    <t>Pengelolaan Bengkok</t>
  </si>
  <si>
    <t>Pemanfaatan Sarana dan  Prasarana bangunan Milik Desa</t>
  </si>
  <si>
    <t>Hasil Lelang/ Penjualan Aset Desa Lainnya</t>
  </si>
  <si>
    <t>hasil Lelang/ Penjualan Aset Desa yang akan dihapuskan</t>
  </si>
  <si>
    <t>Uang Ganti Rugi/ Kompensasi Pelepasan Tanah Kas Desa</t>
  </si>
  <si>
    <t>Pendapatan Sewa Gedung Milik Desa</t>
  </si>
  <si>
    <t>Pendapatan Sewa Tanah Kas Desa Lainnya</t>
  </si>
  <si>
    <t>Pendapatan Sewa Aset Lainnya Milik Desa</t>
  </si>
  <si>
    <t>Lain Lain Hasil Aset Desa</t>
  </si>
  <si>
    <t>Swadaya, Partisipasi dan Gotong Royong</t>
  </si>
  <si>
    <t>Hasil Swadaya, Partisipasi dan Gotong Royong</t>
  </si>
  <si>
    <t>Uang Tunai</t>
  </si>
  <si>
    <t>Berupa Barang/ Material yang di nilai dengan uang</t>
  </si>
  <si>
    <t>Berupa  Tenaga yang dinilai dengan uang</t>
  </si>
  <si>
    <t>Lain Lain Swadaya, Partisipasi dan Gotong Royong</t>
  </si>
  <si>
    <t>Lain-Lain Pendapatan Asli Desa</t>
  </si>
  <si>
    <t>Hasil Pungutan Desa</t>
  </si>
  <si>
    <t>Hasil Penjualan  Aset Desa selain Tanah yang tidak dipisahkan</t>
  </si>
  <si>
    <t>Hasil Pelepasan Tanah Desa Tahun Berjalan</t>
  </si>
  <si>
    <t>Tuntutan Ganti Kerugian ( TGR )</t>
  </si>
  <si>
    <t>Pendapatan dari Angsuran/ Cicilan Penjualan</t>
  </si>
  <si>
    <t>Pendapatan dari Pengembalian Kelebihan Belanja</t>
  </si>
  <si>
    <t>Pendapatan dari Eksekusi atas Jaminan</t>
  </si>
  <si>
    <t>Lain Lain  Pendapatan Asli Desa</t>
  </si>
  <si>
    <t>Pendapatan Transfer</t>
  </si>
  <si>
    <t>Dana Desa</t>
  </si>
  <si>
    <t>Bagi Hasil Pajak dan Retribusi</t>
  </si>
  <si>
    <t xml:space="preserve">Bagi Hasil Pajak  Daerah Kabupaten </t>
  </si>
  <si>
    <t>Bagi Hasil Restribusi Daerah Kabupaten</t>
  </si>
  <si>
    <t>Alokasi Dana Desa</t>
  </si>
  <si>
    <t>Bantuan Keuangan Provinsi</t>
  </si>
  <si>
    <t>Bantuan Keuangan dari APBD Provinsi</t>
  </si>
  <si>
    <t>Lain-lain Bantuan Keuangan APBD Provinsi</t>
  </si>
  <si>
    <t>Bantuan Keuangan Kabupaten/Kota</t>
  </si>
  <si>
    <t>Bantuan Keuangan dari APBD Kabupaten/Kota</t>
  </si>
  <si>
    <t>Lain-lain Bantuan Keuangan dari APBD Kabupaten/Kota</t>
  </si>
  <si>
    <t>Pendapatan Lain-lain</t>
  </si>
  <si>
    <t>Penerimaan dari Hasil Kerjasama Antar Desa</t>
  </si>
  <si>
    <t>Penerimaan dari Hasil Kerjasama dengan Pihak Ketiga</t>
  </si>
  <si>
    <t>Penerimaan Bantuan dari Perusahaan yang Berlokasi di Desa</t>
  </si>
  <si>
    <t>Hibah dan Sumbangan dari Pihak Ketiga</t>
  </si>
  <si>
    <t>Hibah dan Sumbangan dari  UPK/ CSR</t>
  </si>
  <si>
    <t>Pendapatan Hibah dari Pemerintah Pusat</t>
  </si>
  <si>
    <t>Pendapatan Hibah dari Pemerintah Provinsi</t>
  </si>
  <si>
    <t>Pendapatan Hibah dari Pemerintah Kabupaten</t>
  </si>
  <si>
    <t>Pendapatan Hibah dari Kelompok / Perorangan</t>
  </si>
  <si>
    <t>pendapatan Hibah dan Sumbangan dari Pihak Ketiga lainnya</t>
  </si>
  <si>
    <t>Koreksi Kesalahan Belanja Tahun-tahun Sebelumnya</t>
  </si>
  <si>
    <t>Pengembalian Belanja Tahun-tahun Sebelumnya</t>
  </si>
  <si>
    <t>Bunga Bank</t>
  </si>
  <si>
    <t>Lain-lain Pendapatan Desa Yang Sah</t>
  </si>
  <si>
    <t>BELANJA</t>
  </si>
  <si>
    <t>Belanja Pegawai</t>
  </si>
  <si>
    <t>Penghasilan Tetap dan Tunjangan Kepala Desa</t>
  </si>
  <si>
    <t>Penghasilan Tetap Kepala Desa</t>
  </si>
  <si>
    <t>Tunjangan Kepala Desa</t>
  </si>
  <si>
    <t>Tambahan  Penghasilan Kepala Desa</t>
  </si>
  <si>
    <t>Tambahan Penghasilan Kepala Desa Tidak Berbengkok</t>
  </si>
  <si>
    <t>Tambahan Penghasilan Pengelolaan Tanah Bengkok Kepala Desa</t>
  </si>
  <si>
    <t>Penerimaan lain lain Kepala Desa yang Sah</t>
  </si>
  <si>
    <t>Penghasilan Tetap dan Tunjangan Perangkat Desa</t>
  </si>
  <si>
    <t>Penghasilan TetapSekretarist Desa</t>
  </si>
  <si>
    <t>Tunjangan Sekretaris Desa</t>
  </si>
  <si>
    <t>Tambahan Penghasilan Sekretaris Desa</t>
  </si>
  <si>
    <t>Tambahan Penghasilan Sekretaris Desa Tidak Berbengkok</t>
  </si>
  <si>
    <t>Tambahan Penghasilan Pengelolaan tanah Bengkok Sekretaris Desa</t>
  </si>
  <si>
    <t>Penghasilan Tetap Perangkat Desa</t>
  </si>
  <si>
    <t>Tunjangan Perangkat Desa</t>
  </si>
  <si>
    <t>Tambahan Penghasilan Perangkat Desa</t>
  </si>
  <si>
    <t>Tambahan Penghasilan Perangkat Desa Tidak Berbengkok</t>
  </si>
  <si>
    <t>Tambahan Penghasilan  Pengelolaan Bengkok Perangkat Desa</t>
  </si>
  <si>
    <t>Penerimaan Lain Lain Perangkat Desa yang Sah</t>
  </si>
  <si>
    <t>Jaminan Sosial Kepala Desa dan Perangkat Desa</t>
  </si>
  <si>
    <t>Jaminan Kesehatan Kepala Desa</t>
  </si>
  <si>
    <t>Jaminan Kesehatan Sekretaris Desa dan Perangkat Desa</t>
  </si>
  <si>
    <t>Jaminan Ketenagakerjaan Kepala Desa</t>
  </si>
  <si>
    <t>Jaminan Ketenagakerjaan Sekretaris Desa dan Perangkat Desa</t>
  </si>
  <si>
    <t>Tunjangan BPD</t>
  </si>
  <si>
    <t>Tunjangan Kedudukan BPD</t>
  </si>
  <si>
    <t>Tunjangan Kinerja BPD</t>
  </si>
  <si>
    <t>Belanja Barang dan Jasa</t>
  </si>
  <si>
    <t>Belanja Barang Perlengkapan</t>
  </si>
  <si>
    <t>Belanja Alat Tulis Kantor dan Benda Pos</t>
  </si>
  <si>
    <t>Belanja Perlengkapan Alat-alat Listrik</t>
  </si>
  <si>
    <t>Belanja Perlengkapan Alat Rumah Tangga dan Bahan Kebersihan</t>
  </si>
  <si>
    <t>Belanja Bahan Bakar Minyak/Gas/Isi Ulang Tabung Pemadam Kebakaran</t>
  </si>
  <si>
    <t>Belanja Barang Cetak dan Penggandaan</t>
  </si>
  <si>
    <t>Belanja Barang Konsumsi (Makan/Minum)</t>
  </si>
  <si>
    <t>Belanja Bahan Material</t>
  </si>
  <si>
    <t>Belanja Bendera/Umbul-umbul/Spanduk</t>
  </si>
  <si>
    <t>Belanja Pakaian Dinas/Seragam/Atribut</t>
  </si>
  <si>
    <t>Belanja Bahan Obat-obatan</t>
  </si>
  <si>
    <t>Belanja Pakan Hewan, Obat-obatan Hewan</t>
  </si>
  <si>
    <t>Belanja Pupuk/Obat-obatan Pertanian</t>
  </si>
  <si>
    <t>Belanja Bahan Praktek / Pelatihan</t>
  </si>
  <si>
    <t>Belanja Dekorasi dan Dokumentasi</t>
  </si>
  <si>
    <t>Belanja barang Perlengkapan Lainnya</t>
  </si>
  <si>
    <t>Belanja Jasa Honorarium</t>
  </si>
  <si>
    <t>Belanja Jasa Honorarium Tim Pelaksana Kegiatan</t>
  </si>
  <si>
    <t>Belanja Jasa Honorarium Unsur Staf Perangkat Desa/Pembantu Tugas Umum Desa/Operator</t>
  </si>
  <si>
    <t>Belanja Jasa Honorarium/Insentif Pelayanan Desa</t>
  </si>
  <si>
    <t>Belanja Jasa Honorarium Tenaga Ahli/Profesi/Konsultan/Narasumber</t>
  </si>
  <si>
    <t>Belanja Jasa Honorarium Petugas</t>
  </si>
  <si>
    <t>Belanja Jasa Honorarium PKPKD dan PPKD</t>
  </si>
  <si>
    <t>Belanja Jasa Honorarium Staf  Administrasi BPD</t>
  </si>
  <si>
    <t>Belanja Jasa Uang Saku Pelatihan/Seminar/Bimbingan Teknis</t>
  </si>
  <si>
    <t>Belanja Jasa Honorarium Lainnya</t>
  </si>
  <si>
    <t>Belanja Perjalanan Dinas</t>
  </si>
  <si>
    <t>Belanja Perjalanan Dinas Dalam Kabupaten/Kota</t>
  </si>
  <si>
    <t>Belanja Perjalanan Dinas Luar Kabupaten/Kota</t>
  </si>
  <si>
    <t>Belanja Kursus Pelatihan</t>
  </si>
  <si>
    <t>Belanja Transport dan Akomodasi</t>
  </si>
  <si>
    <t>Belanja Jasa Sewa</t>
  </si>
  <si>
    <t>Belanja Jasa Sewa Bangunan/Gedung/Ruang</t>
  </si>
  <si>
    <t>Belanja Jasa Sewa Peralatan/Perlengkapan</t>
  </si>
  <si>
    <t>Belanja Jasa Sewa Sarana Mobilitas</t>
  </si>
  <si>
    <t>Belanja Jasa Sewa Lainnya</t>
  </si>
  <si>
    <t>Belanja Operasional Perkantoran</t>
  </si>
  <si>
    <t>Belanja Jasa Langganan Listrik</t>
  </si>
  <si>
    <t>Belanja Jasa Langganan Air Bersih</t>
  </si>
  <si>
    <t>Belanja Jasa Langganan Majalah/Surat Kabar</t>
  </si>
  <si>
    <t>Belanja Jasa Langganan Telepon</t>
  </si>
  <si>
    <t>Belanja Jasa Langganan Internet</t>
  </si>
  <si>
    <t>Belanja Jasa Kurir/Pos/Giro</t>
  </si>
  <si>
    <t>Belanja Jasa Perpanjangan Ijin/Pajak</t>
  </si>
  <si>
    <t>Belanja Insentif/Oprasional RT/RW</t>
  </si>
  <si>
    <t>Belanja Transaksi Keuangan Bank ( Clearing )</t>
  </si>
  <si>
    <t>Belanja Operasional Perkantoran Lainnya</t>
  </si>
  <si>
    <t>Belanja Pemeliharaan</t>
  </si>
  <si>
    <t>Belanja Pemeliharaan Mesin dan Peralatan Berat</t>
  </si>
  <si>
    <t>Belanja Pemeliharaan Kendaraan Bermotor</t>
  </si>
  <si>
    <t>Belanja Pemeliharaan Peralatan</t>
  </si>
  <si>
    <t>Belanja Pemeliharaan Bangunan</t>
  </si>
  <si>
    <t>Belanja Pemeliharaan Jalan</t>
  </si>
  <si>
    <t>Belanja Pemeliharaan Jembatan</t>
  </si>
  <si>
    <t>Belanja Pemeliharaan Irigasi/Saluran Sungai/Embung/Air Bersih</t>
  </si>
  <si>
    <t>Belanja Pemeliharaan Jaringan dan Instalasi (Listrik, telepon, internet, komunikasi dll)</t>
  </si>
  <si>
    <t>Belanja Pemeliharaan Lainnya</t>
  </si>
  <si>
    <t>Belanja Barang dan Jasa yang Diserahkan kepada Masyarakat</t>
  </si>
  <si>
    <t>Belanja Bahan Perlengkapan untuk Diserahkan kepada Masyarakat</t>
  </si>
  <si>
    <t>Belanja Bantuan Mesin/Peralatan/Kendaraan untuk Diserahkan kepada Masyarakat</t>
  </si>
  <si>
    <t>Belanja Bantuan Bangunan untuk Diserahkan kepada Masyarakat</t>
  </si>
  <si>
    <t>Belanja Beasiswa Berprestasi/Masyarakat Miskin</t>
  </si>
  <si>
    <t>Belanja Bantuan Bibit Tanaman/Hewan/Ikan</t>
  </si>
  <si>
    <t>Belanja Barang untuk Diserahkan kepada Masyarakat Lainnya</t>
  </si>
  <si>
    <t>Belanja Modal</t>
  </si>
  <si>
    <t>Belanja Modal Pengadaan Tanah</t>
  </si>
  <si>
    <t>Belanja Modal Pembebasan/Pembelian Tanah</t>
  </si>
  <si>
    <t>Belanja Modal Pembayaran Horarium Tim Tanah</t>
  </si>
  <si>
    <t>Belanja Modal Pengukuran dan Sertifikasi Tanah</t>
  </si>
  <si>
    <t>Belanja Modal Pengurukan dan Pematangan Tanah</t>
  </si>
  <si>
    <t>Belanja Modal Perjalanan Pengadaan Tanah</t>
  </si>
  <si>
    <t>Belanja Modal Pengadaan Tanah Lainnya</t>
  </si>
  <si>
    <t>Belanja Modal Pengadaan Peralatan, Mesin dan Alat Berat</t>
  </si>
  <si>
    <t>Belanja Modal Pembayaran Honor Tim Pelaksana Kegiatan (PM)</t>
  </si>
  <si>
    <t>Belanja Modal Peralatan Elektronik dan Alat Studio</t>
  </si>
  <si>
    <t>Belanja Modal Peralatan Komputer</t>
  </si>
  <si>
    <t>Belanja Modal Peralatan Mebelair dan Aksesoris Ruangan</t>
  </si>
  <si>
    <t>Belanja Modal Peralatan Dapur</t>
  </si>
  <si>
    <t>Belanja Modal Peralatan Alat Ukur</t>
  </si>
  <si>
    <t>Belanja Modal Peralatan Rambu-rambu/Patok Tanah</t>
  </si>
  <si>
    <t>Belanja Modal Peralatan Khusus Kesehatan</t>
  </si>
  <si>
    <t>Belanja Modal Peralatan Khusus Pertanian/Peternakan/Perikanan</t>
  </si>
  <si>
    <t>Belanja Modal Mesin</t>
  </si>
  <si>
    <t>Belanja Modal Pengadaan Alat-alat Berat</t>
  </si>
  <si>
    <t>Belanja Modal Alat Angkutan</t>
  </si>
  <si>
    <t>Belanja Modal Peralatan Olah Raga</t>
  </si>
  <si>
    <t>Belanja Modal Peralatan, Mesin dan Alat Berat Lainnya</t>
  </si>
  <si>
    <t>Belanja Modal Kendaraan</t>
  </si>
  <si>
    <t>Belanja Modal Honor Tim Pengadaan (Kendaraan)</t>
  </si>
  <si>
    <t>Belanja Modal Kendaraan Darat Bermotor</t>
  </si>
  <si>
    <t>Belanja Modal Kendaaran Darat Tidak Bermotor</t>
  </si>
  <si>
    <t>Belanja Modal Kendaraan Air Bermotor</t>
  </si>
  <si>
    <t>Belanja Modal Kendaraan Air Tidak Bermotor</t>
  </si>
  <si>
    <t>Belanja Modal Kendaraan Lainnya</t>
  </si>
  <si>
    <t>Belanja Modal Gedung, Bangunan dan Taman</t>
  </si>
  <si>
    <t>Belanja Modal Gedung, Bangunan, Taman - Honor Pelaksana Kegiatan</t>
  </si>
  <si>
    <t>Belanja Modal Gedung, Bangunan, Taman - Upah Tenaga Kerja</t>
  </si>
  <si>
    <t>Belanja Modal Gedung, Bangunan, Taman - Bahan Baku/Material</t>
  </si>
  <si>
    <t>Belanja Modal Gedung, Bangunan, Taman - Sewa Peralatan</t>
  </si>
  <si>
    <t>Belanja Modal Gedung, Bangunan, Taman -  Administrasi Kegiatan</t>
  </si>
  <si>
    <t>Belanja Modal Jalan/Prasarana Jalan</t>
  </si>
  <si>
    <t>Belanja Modal Jalan - Honor Tim Pelaksana Kegiatan</t>
  </si>
  <si>
    <t>Belanja Modal Jalan - Upah Tenaga Kerja</t>
  </si>
  <si>
    <t>Belanja Modal Jalan - Bahan Baku/Material</t>
  </si>
  <si>
    <t>Belanja Modal Jalan - Sewa Peralan</t>
  </si>
  <si>
    <t>Belanja Modal Jalan - Administrasi Kegiatan</t>
  </si>
  <si>
    <t>Belanja Modal Jembatan</t>
  </si>
  <si>
    <t>Belanja Modal Jembatan - Honor Pelaksana Kegiatan</t>
  </si>
  <si>
    <t>Belanja Modal Jembatan - Upah Tenaga Kerja</t>
  </si>
  <si>
    <t>Belanja Modal Jembatan - Bahan Baku/Material</t>
  </si>
  <si>
    <t>Belanja Modal Jembatan - Sewa Peralatan</t>
  </si>
  <si>
    <t>Belanja Modal Jembatan - Administrasi Kegiatan</t>
  </si>
  <si>
    <t>Belanja Modal Irigasi/Embung/Drainase/Air Limbah/Persampahan</t>
  </si>
  <si>
    <t>Belanja Modal Irigasi/Embung/Drainase/dll - Honor Tim Pelaksana Kegiatan</t>
  </si>
  <si>
    <t>Belanja Modal Irigasi/Embung/Drainase/dll - Upah Tenaga Kerja</t>
  </si>
  <si>
    <t>Belanja Modal Irigasi/Embung/Drainase/dll - Bahan Baku/Material</t>
  </si>
  <si>
    <t>Belanja Modal Irigasi/Embung/Drainase/dll - Sewa Peralatan</t>
  </si>
  <si>
    <t>Belanja Modal Irigasi/Embung/Drainase/dll - Administrasi Kegiatan</t>
  </si>
  <si>
    <t>Belanja Modal Jaringan/Instalasi</t>
  </si>
  <si>
    <t>Belanja Modal Jaringan/Instalasi - Honor Tim Pelaksana Kegiatan</t>
  </si>
  <si>
    <t>Belanja Modal Jaringan/Instalasi - Upah Tenaga Kerja</t>
  </si>
  <si>
    <t>Belanja Modal Jaringan/Instalasi - Bahan Baku/Material</t>
  </si>
  <si>
    <t>Belanja Modal Jaringan/Instalasi - Sewa Peralatan</t>
  </si>
  <si>
    <t>Belanja Modal Jaringan/Instalasi - Administrasi Kegiatan</t>
  </si>
  <si>
    <t>Belanja Modal Lainnya</t>
  </si>
  <si>
    <t>Belanja Khusus Pendidikan dan Perpustakaan</t>
  </si>
  <si>
    <t>Belanja Khusus Olahraga</t>
  </si>
  <si>
    <t>Belanja Modal Khusus Kesenian/Kebudayaan/Keagamaan</t>
  </si>
  <si>
    <t>Belanja Modal Tumbuhan/Tanaman</t>
  </si>
  <si>
    <t>Belanja Modal Hewan</t>
  </si>
  <si>
    <t>Belanja Modal Buku/ Bahan Bacaan</t>
  </si>
  <si>
    <t>Belanja Modal lainnya</t>
  </si>
  <si>
    <t>Belanja Tidak Terduga</t>
  </si>
  <si>
    <t>PEMBIAYAAN</t>
  </si>
  <si>
    <t>Penerimaan Pembiayaan</t>
  </si>
  <si>
    <t>SILPA Tahun Sebelumnya</t>
  </si>
  <si>
    <t>Silpa  DD Tahun Sebelumnya</t>
  </si>
  <si>
    <t>Silpa ADD Tahun Sebelumnya</t>
  </si>
  <si>
    <t>Silpa DBHPR Tahun Sebelumnya</t>
  </si>
  <si>
    <t>Silpa  Bankeu Provinsi</t>
  </si>
  <si>
    <t>Silpa Bankeu Kabupaten</t>
  </si>
  <si>
    <t>Silpa PAD</t>
  </si>
  <si>
    <t>Silpa Bunga Bank/ DLL</t>
  </si>
  <si>
    <t>Pencairan Dana Cadangan</t>
  </si>
  <si>
    <t>Hasil Penjualan Kekayaan Desa Yang Dipisahkan</t>
  </si>
  <si>
    <t>Penerimaan Pembiayaan Lainnya</t>
  </si>
  <si>
    <t>Pengeluaran Pembiayaan</t>
  </si>
  <si>
    <t>Pembentukan Dana Cadangan</t>
  </si>
  <si>
    <t>Penyertaan Modal Desa</t>
  </si>
  <si>
    <t>Penyertaan Modal Desa Berupa Uang</t>
  </si>
  <si>
    <t>Penyertaan Modal Desa berupa Tanah, Gedung, Barang yang dinilai dengan uang</t>
  </si>
  <si>
    <t>Pengeluaran Pembiayaan Lainnya</t>
  </si>
  <si>
    <t>PEMERINTAH DESA RONGGOMULYO</t>
  </si>
  <si>
    <t>KECAMATAN SUMBER KABUPATEN REMBANG</t>
  </si>
  <si>
    <t xml:space="preserve">TOTAL PENDAPATAN </t>
  </si>
  <si>
    <t>ADD</t>
  </si>
  <si>
    <t>DBHPR</t>
  </si>
  <si>
    <t>Operasional RT/RW</t>
  </si>
  <si>
    <t>Insentif RT/RW</t>
  </si>
  <si>
    <t>Laptop</t>
  </si>
  <si>
    <t>ADD + DBHPR +Bunga Bank</t>
  </si>
  <si>
    <t>ADD + DBHPR</t>
  </si>
  <si>
    <t>Lampiran Peraturan Desa</t>
  </si>
  <si>
    <t>Nomor</t>
  </si>
  <si>
    <t>Tahun</t>
  </si>
  <si>
    <t>Tentang</t>
  </si>
  <si>
    <t>:  Anggaran</t>
  </si>
  <si>
    <t>PEMERINTAH DESA RONGGOMULYO KECAMATAN SUMBER</t>
  </si>
  <si>
    <t>KODE  REKENING</t>
  </si>
  <si>
    <t>KET.</t>
  </si>
  <si>
    <t xml:space="preserve">Hasil Usaha </t>
  </si>
  <si>
    <t>Hasil Aset</t>
  </si>
  <si>
    <t>Swadaya,  Partisipasi dan Gotong  Royong</t>
  </si>
  <si>
    <t>Lain-lain Pendapatan Asli Desa yang sah</t>
  </si>
  <si>
    <t>CEK</t>
  </si>
  <si>
    <t>DD</t>
  </si>
  <si>
    <t>Bagian dari hasil pajak &amp;retribusi daerah kabupaten</t>
  </si>
  <si>
    <t>DBHP/R</t>
  </si>
  <si>
    <t>Alokasi Dana Desa (ADD)</t>
  </si>
  <si>
    <t>Bantuan Keuangan</t>
  </si>
  <si>
    <t>Banprov</t>
  </si>
  <si>
    <t>Bantuan Provinsi</t>
  </si>
  <si>
    <t>Bankeu</t>
  </si>
  <si>
    <t xml:space="preserve">Bantuan Kabupaten </t>
  </si>
  <si>
    <t>Bankeu Kab.</t>
  </si>
  <si>
    <t>SILPA</t>
  </si>
  <si>
    <t>Pendapatan Lain lain</t>
  </si>
  <si>
    <t>Hibah dan Sumbangan dari pihak ke-3 yang tidak mengikat</t>
  </si>
  <si>
    <t>Lain-lain Pendapatan Desa yang sah (hasil kerjasama pihak ketiga,bantuan perushan di desa)</t>
  </si>
  <si>
    <t>JUMLAH PENDAPATAN</t>
  </si>
  <si>
    <t>Bidang Penyelenggaraan Pemerintahan Desa</t>
  </si>
  <si>
    <t>Penghasilan Tetap dan Tunjangan</t>
  </si>
  <si>
    <t>Belanja Pegawai:</t>
  </si>
  <si>
    <t>- Penghasilan Tetap Kepala Desa dan Perangkat Desa</t>
  </si>
  <si>
    <t>- Penghasilan Tetap Kepala Desa</t>
  </si>
  <si>
    <t>- Penghasilan Tetap Sekdes</t>
  </si>
  <si>
    <t>- Penghasilan Tetap Perangkat Desa (6 Org)</t>
  </si>
  <si>
    <t xml:space="preserve">-   Tunjangan Kepala Desa dan Perangkat </t>
  </si>
  <si>
    <t>- Tunjangan Kepala Desa</t>
  </si>
  <si>
    <t>- Tunjangan Sekdes</t>
  </si>
  <si>
    <t>- Tunjangan Perangkat Desa (6 Org)</t>
  </si>
  <si>
    <t>-   Tunjangan BPD</t>
  </si>
  <si>
    <t>- Ketua BPD</t>
  </si>
  <si>
    <t>- Wakil Ketua BPD</t>
  </si>
  <si>
    <t>- Sekretaris BPD</t>
  </si>
  <si>
    <t>- Anggota BPD (4 org)</t>
  </si>
  <si>
    <t>- Jaminan Kesehatan Kades dan Perangkat</t>
  </si>
  <si>
    <t>Operasional Pemerintahan Desa</t>
  </si>
  <si>
    <t>- ATK Pemerintah Desa</t>
  </si>
  <si>
    <t>- Pengadaan dan Penjilidan</t>
  </si>
  <si>
    <t>- Benda Pos</t>
  </si>
  <si>
    <t>- Perjalanan Dinas</t>
  </si>
  <si>
    <t>- Pengadaan seragam DINAS</t>
  </si>
  <si>
    <t>- Bayar Bulanan Jaringan Internet</t>
  </si>
  <si>
    <t>- Konsumsi rapat-rapat Desa</t>
  </si>
  <si>
    <t>- Honor PTPKD</t>
  </si>
  <si>
    <t>- Honor TPK</t>
  </si>
  <si>
    <t>- Perawatan Komputer</t>
  </si>
  <si>
    <t>- Pengadaan Speaker</t>
  </si>
  <si>
    <t>- Pengadaan Printer Cannon</t>
  </si>
  <si>
    <t>- Pengadaan Buku Administrasi Desa</t>
  </si>
  <si>
    <t>Operasional BPD</t>
  </si>
  <si>
    <t>-  ATK</t>
  </si>
  <si>
    <t>-  Buku adsministrasi BPD</t>
  </si>
  <si>
    <t>-  Penggandaan</t>
  </si>
  <si>
    <t>-  Konsumsi Rapat rapat</t>
  </si>
  <si>
    <t>-  Uang saku rapat rapat</t>
  </si>
  <si>
    <t>Operasional RT/ RW</t>
  </si>
  <si>
    <t>-  Konsumsi rapat rapat 14 RT &amp; 2 RW</t>
  </si>
  <si>
    <t>- Uang saku rapat rapat 14 RT &amp; 2 RW</t>
  </si>
  <si>
    <t xml:space="preserve">-  Atk kegiatan 14 RT &amp; 2 RW </t>
  </si>
  <si>
    <t>Operasional PKK</t>
  </si>
  <si>
    <t>-  Atk</t>
  </si>
  <si>
    <r>
      <t>-  Ko</t>
    </r>
    <r>
      <rPr>
        <sz val="11"/>
        <color indexed="8"/>
        <rFont val="Calibri"/>
        <family val="2"/>
      </rPr>
      <t>nsumsi rapat rapat PKK</t>
    </r>
  </si>
  <si>
    <t>-  Uang saku</t>
  </si>
  <si>
    <t xml:space="preserve">- PMT Balita  12 bulan </t>
  </si>
  <si>
    <t>- G. Beryodium</t>
  </si>
  <si>
    <t>- Penggandaan</t>
  </si>
  <si>
    <t>- KKA</t>
  </si>
  <si>
    <t>- SIP</t>
  </si>
  <si>
    <t>- Buletin Nusa  Indah</t>
  </si>
  <si>
    <t>Operasional LPMD</t>
  </si>
  <si>
    <t xml:space="preserve">- ATK </t>
  </si>
  <si>
    <t xml:space="preserve">- Konsumsi rapat rapat LPMD </t>
  </si>
  <si>
    <t>- uang saku</t>
  </si>
  <si>
    <t>Operasional Karang Taruna</t>
  </si>
  <si>
    <t>-  Bola Volly 4 buah</t>
  </si>
  <si>
    <t>-  Peluit 2 buah</t>
  </si>
  <si>
    <t>-  Net bola Volly  2 Buah</t>
  </si>
  <si>
    <t>-  Keg.Perawatan lapangan Bola voly</t>
  </si>
  <si>
    <t>Operasional Linmas</t>
  </si>
  <si>
    <t>- Seragam</t>
  </si>
  <si>
    <t>- Senter</t>
  </si>
  <si>
    <t>- Peluit</t>
  </si>
  <si>
    <t>- Konsumsi</t>
  </si>
  <si>
    <t>- ATK</t>
  </si>
  <si>
    <t>Pelaksanaan Pembangunan Desa</t>
  </si>
  <si>
    <t>FISIK</t>
  </si>
  <si>
    <t>Pemenuhan Kebutuhan Dasar</t>
  </si>
  <si>
    <t>NON</t>
  </si>
  <si>
    <t>01. Pemb.rehab gedung Polindes</t>
  </si>
  <si>
    <t>Belanja Barang dan jasa</t>
  </si>
  <si>
    <t>-  Upah Pekerja</t>
  </si>
  <si>
    <t>-  alat alat</t>
  </si>
  <si>
    <t>-  Material ( semen, pasir, dsb)</t>
  </si>
  <si>
    <t>02. Pembangunan 10 Jamban Sehat</t>
  </si>
  <si>
    <t>Pembangunan, Pemanfaatan dan Pemeliharaan sarana dan prasarana Desa</t>
  </si>
  <si>
    <t>01. Pembangunan Jalan Rabat Beton,Saluran Air,Talut,Gorong-gorong RT 01 RW 01 dan Rt 02 Rw 01</t>
  </si>
  <si>
    <t>-  alat alat</t>
  </si>
  <si>
    <t xml:space="preserve">-  Material </t>
  </si>
  <si>
    <t>02. Pembangunan Jalan Rabat Beton,Saluran Air,Talut,Gorong-gorong Rt 08 Rw 01</t>
  </si>
  <si>
    <t>03. Pembangunan Jalan Rabat Beton,Saluran Air,Talut,Gorong-gorong Rt 07 Rw 01</t>
  </si>
  <si>
    <t>04. Pembangunan Jalan Rabat Beton Rt 05 Rw 02 dan Rt 02 Rw 02</t>
  </si>
  <si>
    <t>05. Pembangunan Talut Dukuh Ronggomulyo</t>
  </si>
  <si>
    <t>-  Material</t>
  </si>
  <si>
    <t>07. Pembangunan 3 Tiang Lampu Penerangan</t>
  </si>
  <si>
    <t>Pengembangan usaha ekonomi produktif serta pembangunan, pemanfaatan dan pemeliharaan sarana dan prasarana ekonomi</t>
  </si>
  <si>
    <t>Pemanfaatan sumber daya alam dan lingkungan secara berkelanjutan</t>
  </si>
  <si>
    <t>Kegiatan Lainnya</t>
  </si>
  <si>
    <t>-  Alat Tulis Kantor</t>
  </si>
  <si>
    <t>-  dst………………..</t>
  </si>
  <si>
    <t>Bidang Pembinaan Kemasyarakatan</t>
  </si>
  <si>
    <t>Pembinaan lembaga kemasyarakatan</t>
  </si>
  <si>
    <t xml:space="preserve">- Konsumsi </t>
  </si>
  <si>
    <t>Penyelenggaraan ketentraman dan ketertiban</t>
  </si>
  <si>
    <t>Belanja Barang dan Jasa:</t>
  </si>
  <si>
    <t xml:space="preserve">-  Honor </t>
  </si>
  <si>
    <t xml:space="preserve">-  Konsumsi </t>
  </si>
  <si>
    <t>-  Bahan</t>
  </si>
  <si>
    <t>-  dst…………………</t>
  </si>
  <si>
    <t>Pembinaan kerukunan umat beragama</t>
  </si>
  <si>
    <t>Pengadaan sarana dan prasarana olah raga</t>
  </si>
  <si>
    <t>Pembinaan kesenian dan sosial budaya masyarakat</t>
  </si>
  <si>
    <t>Kegiatan Pembinaan Kemasyarakatan Lainnya</t>
  </si>
  <si>
    <t>Bidang Pemberdayaan Masyarakat</t>
  </si>
  <si>
    <t>Peningkatan kualitas proses perencanaan Desa</t>
  </si>
  <si>
    <t>a. Pengembangan sistem administrasi keuangan dan aset Desa berbasis data digital (pelatihan Siskuides)</t>
  </si>
  <si>
    <t>-  Atk</t>
  </si>
  <si>
    <t>- Honor nara sumber</t>
  </si>
  <si>
    <t>-perjalanan  dinas peserta bintek</t>
  </si>
  <si>
    <t>Fasilitasi pengembangan ekonomi desa, pertanian, perikanan dan perdagangan</t>
  </si>
  <si>
    <t>- Pendirian dan Pengembangan BUMDes</t>
  </si>
  <si>
    <t>a. Penguatan   BUMDES</t>
  </si>
  <si>
    <t>Belanja Barang  dan Jasa:</t>
  </si>
  <si>
    <t>b. Pembinaan Administrasi Desa</t>
  </si>
  <si>
    <t>-  penggandaan</t>
  </si>
  <si>
    <t>-  uang saku peserta pelatihan</t>
  </si>
  <si>
    <t>Peningkatan Kapasitas Desa, Masyarakat dan Kelompok Masyarakat</t>
  </si>
  <si>
    <t>01. Pengelolaan Kegiatan Pelayanan Pendidikan dan Kebudayaan</t>
  </si>
  <si>
    <t xml:space="preserve"> a. Operassional   PAUD Desa</t>
  </si>
  <si>
    <t>- Insentif guru Pendidik</t>
  </si>
  <si>
    <t>- Buku pengembangan kurikulum</t>
  </si>
  <si>
    <t xml:space="preserve"> b. Operasional TPQ</t>
  </si>
  <si>
    <t>- Atk</t>
  </si>
  <si>
    <t>- Insentif Guru</t>
  </si>
  <si>
    <t>c. Operasional MADIN</t>
  </si>
  <si>
    <t>- Insentif guru</t>
  </si>
  <si>
    <t>- Buku bacaan/perpustakaan</t>
  </si>
  <si>
    <t>- Rak buku</t>
  </si>
  <si>
    <t>02.Peningkatan Kapasitas Pemuda (Pelatihan Perbengkelan)</t>
  </si>
  <si>
    <t>- Alat Perbengkelan</t>
  </si>
  <si>
    <t>03. Sosialisai Pembentukan KPAD dan FAD</t>
  </si>
  <si>
    <t>-  Uang saku peserta</t>
  </si>
  <si>
    <t>-  Banner</t>
  </si>
  <si>
    <t>Fasilitasi Bantuan Hukum Kepada Masyarakat</t>
  </si>
  <si>
    <t>Penyelenggaraan Promosi Kesehatan dan Gerakan Hidup bersih dan Sehat</t>
  </si>
  <si>
    <t>a. Operasional SUBPPKBD &amp; PPKBD</t>
  </si>
  <si>
    <t>-  konsumsi</t>
  </si>
  <si>
    <t>- Uang saku kader PPKBD &amp; SUBPPKBD</t>
  </si>
  <si>
    <t>b. Operasional  POSYANDU</t>
  </si>
  <si>
    <t>- Insentif kader POSYANDU</t>
  </si>
  <si>
    <t>c. PMT</t>
  </si>
  <si>
    <t>- uang saku kader Kelas BUMIL</t>
  </si>
  <si>
    <t>Fasilitasi Pengelolaan Hutan Desa dan Hutan Rakyat</t>
  </si>
  <si>
    <t>Bidang Pemberdayaan Masyarakat lainnya..</t>
  </si>
  <si>
    <t>Bidang Takterduga</t>
  </si>
  <si>
    <t>Kegiatan Kejadian Luar Biasa</t>
  </si>
  <si>
    <t>Belanja Barang dan Jasa :</t>
  </si>
  <si>
    <t>-  Konsumsi</t>
  </si>
  <si>
    <t xml:space="preserve">-  Obat-obatan </t>
  </si>
  <si>
    <t>- dst…</t>
  </si>
  <si>
    <t xml:space="preserve">JUMLAH  BELANJA </t>
  </si>
  <si>
    <t>SURPLUS / DEFISIT</t>
  </si>
  <si>
    <t xml:space="preserve">SiLPA </t>
  </si>
  <si>
    <t>Sisa APBDes 2016</t>
  </si>
  <si>
    <t xml:space="preserve">Pencairan Dana Cadangan </t>
  </si>
  <si>
    <t xml:space="preserve">Hasil KekayaanDesaYangdipisahkan </t>
  </si>
  <si>
    <t>JUMLAH  ( RP )</t>
  </si>
  <si>
    <t>Pengeluaran   Pembiayaan</t>
  </si>
  <si>
    <t xml:space="preserve">Pembentukan Dana Cadangan </t>
  </si>
  <si>
    <t xml:space="preserve">Penyertaan Modal Desa </t>
  </si>
  <si>
    <t>- Penyertaan Modal BUMDes "Ronggomulyo"</t>
  </si>
  <si>
    <t>JUMLAH ( RP )</t>
  </si>
  <si>
    <t>KEPALA DESA RONGGOMULYO</t>
  </si>
  <si>
    <t>ALI SUYITNO</t>
  </si>
  <si>
    <t xml:space="preserve">  Pendapatan dan Belanja Desa</t>
  </si>
  <si>
    <t xml:space="preserve">   ANGGARAN PENDAPATAN DAN BELANJA DESA</t>
  </si>
  <si>
    <t>ANGGARAN (Rp)</t>
  </si>
  <si>
    <t>06. Rehab Kantor Desa</t>
  </si>
  <si>
    <t>- Uang Saku peserta pelatihan</t>
  </si>
  <si>
    <t>-  Sewa lokasi BUMDES</t>
  </si>
  <si>
    <t>03. Operasional KPMD</t>
  </si>
  <si>
    <t>: 0</t>
  </si>
  <si>
    <t xml:space="preserve">: </t>
  </si>
  <si>
    <t>TAHUN ANGGARAN 2021</t>
  </si>
  <si>
    <t>Siltap Kades</t>
  </si>
  <si>
    <t>Tunjangan Kades</t>
  </si>
  <si>
    <t>Siltap Sekdes</t>
  </si>
  <si>
    <t>Siltap Perangkat Desa</t>
  </si>
  <si>
    <t>Tunjangan Sekdes</t>
  </si>
  <si>
    <t>BPJS Ketenagakerjaan</t>
  </si>
  <si>
    <t>wakil ketua         1 org x 350.000 x 12 bulan</t>
  </si>
  <si>
    <t>anggota              5 org x 250.000 x 12 bulan</t>
  </si>
  <si>
    <t>Ketua BPD           1 org x 500.000 x 12 bulan</t>
  </si>
  <si>
    <t>Operasional RT/ RW        16 RT/RW X 200.000 X 1 Tahun</t>
  </si>
  <si>
    <t>Insentif  RT/RW                 16 RT/RW x 800.000 x 1 Tahun</t>
  </si>
  <si>
    <t>ATK</t>
  </si>
  <si>
    <t>Internet</t>
  </si>
  <si>
    <t>Pakaian Dinas</t>
  </si>
  <si>
    <t>Konsumsi</t>
  </si>
  <si>
    <t>Perjalanan Dinas</t>
  </si>
  <si>
    <t>Penggandaan</t>
  </si>
  <si>
    <t>ADD + Bunga Bank + DBHP/R</t>
  </si>
  <si>
    <t>ADD + DBHP/R</t>
  </si>
  <si>
    <t>Honor PPKD kades 1 org x 12 bulan x 300.000</t>
  </si>
  <si>
    <t>TOTAL DANA</t>
  </si>
  <si>
    <t>PENGGUNAAN</t>
  </si>
  <si>
    <t>INTERNET</t>
  </si>
  <si>
    <t>Bankab</t>
  </si>
  <si>
    <t>Printer TK</t>
  </si>
  <si>
    <t>Honor Guru TK               3 org x 12 bulan x 250.000</t>
  </si>
  <si>
    <t>Honor Guru PAUD           3 org x 12 bulan x 250.000</t>
  </si>
  <si>
    <t>Honor Guru TPQ             23 org x 12 bulan x 100.000</t>
  </si>
  <si>
    <t>Honor Guru Maddin         20 org x 12 bulan x 100.000</t>
  </si>
  <si>
    <t>Pavingisasi PAUD</t>
  </si>
  <si>
    <t>Pembangunan gorong  gorong rt 7 rw 1</t>
  </si>
  <si>
    <t>Sosialisasi dan Pembentukan RDS</t>
  </si>
  <si>
    <t>Honor KPM</t>
  </si>
  <si>
    <t>Operasional KPM</t>
  </si>
  <si>
    <t>Pelatihan RDS</t>
  </si>
  <si>
    <t>Handphone</t>
  </si>
  <si>
    <t>Operasional RDS</t>
  </si>
  <si>
    <t>KPAD</t>
  </si>
  <si>
    <t>PMT</t>
  </si>
  <si>
    <t>Pembangunan Saluran Air RtT 5 - RT 6 RW 1</t>
  </si>
  <si>
    <t>Pembangunan Saluran Air RT 8 RW 1</t>
  </si>
  <si>
    <t>Pelatihan Linmas</t>
  </si>
  <si>
    <t>: RONGGOMULYO</t>
  </si>
  <si>
    <t>: SUMBER</t>
  </si>
  <si>
    <t>:  REMBANG</t>
  </si>
  <si>
    <t>:  JAWA TENGAH</t>
  </si>
  <si>
    <t>DBHP</t>
  </si>
  <si>
    <t>DBHR</t>
  </si>
  <si>
    <t>BANPROV</t>
  </si>
  <si>
    <t>BANKEUKAB</t>
  </si>
  <si>
    <t>BUNGA BANK</t>
  </si>
  <si>
    <t>SURPLUS</t>
  </si>
  <si>
    <t>BPJS Kesehatan Tahun 2021</t>
  </si>
  <si>
    <t>BPJS Kesehatan Tahun 2020</t>
  </si>
  <si>
    <t>Silpa ADD</t>
  </si>
  <si>
    <t>BLT     115 penerima x 12 Bulan x 300.000</t>
  </si>
  <si>
    <t>Perawatan Inventaris</t>
  </si>
  <si>
    <t>Alat Komunikasi Kantor (Handphone)</t>
  </si>
  <si>
    <t>Honor PPKD Sekdes 1 org x 12 bulan x 250.000</t>
  </si>
  <si>
    <t>Honor PPKD Bendahara 1 org x 12 bulan x 250.000</t>
  </si>
  <si>
    <t>Honor PK 3 org x 12 Bulan x 150.000</t>
  </si>
  <si>
    <t>Validasi data kependudukan</t>
  </si>
  <si>
    <t>Honor Admin Siakdesa        1 org x 12 bulan x 200.000</t>
  </si>
  <si>
    <t>Honor Admin DTKS              1 org x 12 bulan x 200.000</t>
  </si>
  <si>
    <t>Honor Admin Siskeudes     1 org x 12 bulan x 250.000</t>
  </si>
  <si>
    <t>Pembangunan Talud RT 8 RW 1</t>
  </si>
  <si>
    <t>Pembangunan jalan rabat beton Rt 3 Rw 2</t>
  </si>
  <si>
    <t>Pembangunan jalan rabat beton Rt 6 Rw 2</t>
  </si>
  <si>
    <t>PKT Penataan saluran air dk. Gogik</t>
  </si>
  <si>
    <t>Pencegahan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</si>
</sst>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165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NumberFormat="1"/>
    <xf numFmtId="0" fontId="2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/>
    <xf numFmtId="0" fontId="2" fillId="0" borderId="0" xfId="0" applyNumberFormat="1" applyFont="1" applyFill="1" applyAlignment="1" applyProtection="1">
      <alignment horizontal="left" vertical="top"/>
      <protection locked="0"/>
    </xf>
    <xf numFmtId="0" fontId="6" fillId="0" borderId="0" xfId="0" applyNumberFormat="1" applyFont="1" applyFill="1" applyAlignment="1" applyProtection="1">
      <alignment horizontal="center" vertical="top"/>
      <protection locked="0"/>
    </xf>
    <xf numFmtId="41" fontId="0" fillId="0" borderId="0" xfId="1" applyFont="1"/>
    <xf numFmtId="41" fontId="7" fillId="0" borderId="0" xfId="1" applyFont="1" applyFill="1" applyAlignment="1" applyProtection="1">
      <alignment horizontal="center" vertical="top"/>
      <protection locked="0"/>
    </xf>
    <xf numFmtId="41" fontId="6" fillId="0" borderId="0" xfId="1" applyFont="1" applyFill="1" applyAlignment="1" applyProtection="1">
      <alignment horizontal="center" vertical="center"/>
      <protection locked="0"/>
    </xf>
    <xf numFmtId="41" fontId="6" fillId="0" borderId="0" xfId="1" applyFont="1" applyAlignment="1">
      <alignment horizontal="center" vertical="center"/>
    </xf>
    <xf numFmtId="41" fontId="6" fillId="0" borderId="0" xfId="1" applyFont="1" applyFill="1" applyAlignment="1" applyProtection="1">
      <alignment horizontal="center" vertical="top"/>
      <protection locked="0"/>
    </xf>
    <xf numFmtId="41" fontId="6" fillId="0" borderId="0" xfId="1" applyFont="1" applyFill="1" applyAlignment="1" applyProtection="1">
      <alignment horizontal="left" vertical="top"/>
      <protection locked="0"/>
    </xf>
    <xf numFmtId="41" fontId="5" fillId="0" borderId="0" xfId="1" applyFont="1" applyFill="1" applyAlignment="1" applyProtection="1">
      <alignment horizontal="left" vertical="top"/>
      <protection locked="0"/>
    </xf>
    <xf numFmtId="41" fontId="9" fillId="0" borderId="0" xfId="1" applyFont="1"/>
    <xf numFmtId="41" fontId="0" fillId="2" borderId="0" xfId="1" applyFont="1" applyFill="1"/>
    <xf numFmtId="41" fontId="5" fillId="0" borderId="0" xfId="1" applyFont="1" applyFill="1" applyAlignment="1" applyProtection="1">
      <alignment horizontal="right" vertical="top"/>
      <protection locked="0"/>
    </xf>
    <xf numFmtId="41" fontId="9" fillId="2" borderId="0" xfId="1" applyFont="1" applyFill="1"/>
    <xf numFmtId="41" fontId="10" fillId="0" borderId="0" xfId="1" applyFont="1"/>
    <xf numFmtId="41" fontId="9" fillId="0" borderId="0" xfId="1" applyFont="1" applyFill="1"/>
    <xf numFmtId="0" fontId="1" fillId="3" borderId="0" xfId="3" applyFont="1" applyFill="1"/>
    <xf numFmtId="164" fontId="1" fillId="3" borderId="0" xfId="4" applyFont="1" applyFill="1" applyAlignment="1">
      <alignment horizontal="right"/>
    </xf>
    <xf numFmtId="0" fontId="1" fillId="3" borderId="0" xfId="3" applyFont="1" applyFill="1" applyBorder="1"/>
    <xf numFmtId="0" fontId="1" fillId="3" borderId="0" xfId="3" applyFont="1" applyFill="1" applyAlignment="1">
      <alignment horizontal="left"/>
    </xf>
    <xf numFmtId="0" fontId="1" fillId="3" borderId="0" xfId="3" applyFont="1" applyFill="1" applyAlignment="1"/>
    <xf numFmtId="0" fontId="1" fillId="3" borderId="0" xfId="3" applyFont="1" applyFill="1" applyAlignment="1">
      <alignment horizontal="right"/>
    </xf>
    <xf numFmtId="0" fontId="1" fillId="3" borderId="0" xfId="3" applyFont="1" applyFill="1" applyAlignment="1">
      <alignment horizontal="center"/>
    </xf>
    <xf numFmtId="0" fontId="1" fillId="3" borderId="0" xfId="3" applyFont="1" applyFill="1" applyBorder="1" applyAlignment="1">
      <alignment horizontal="center" vertical="center" wrapText="1"/>
    </xf>
    <xf numFmtId="164" fontId="1" fillId="3" borderId="0" xfId="3" applyNumberFormat="1" applyFont="1" applyFill="1"/>
    <xf numFmtId="0" fontId="1" fillId="3" borderId="1" xfId="3" applyFont="1" applyFill="1" applyBorder="1" applyAlignment="1">
      <alignment horizontal="center" vertical="top" wrapText="1"/>
    </xf>
    <xf numFmtId="1" fontId="1" fillId="3" borderId="1" xfId="4" applyNumberFormat="1" applyFont="1" applyFill="1" applyBorder="1" applyAlignment="1">
      <alignment horizontal="center" vertical="center"/>
    </xf>
    <xf numFmtId="0" fontId="1" fillId="3" borderId="0" xfId="3" applyFont="1" applyFill="1" applyBorder="1" applyAlignment="1">
      <alignment horizontal="center" vertical="top" wrapText="1"/>
    </xf>
    <xf numFmtId="0" fontId="1" fillId="3" borderId="1" xfId="3" applyFont="1" applyFill="1" applyBorder="1" applyAlignment="1">
      <alignment horizontal="left" vertical="top" wrapText="1"/>
    </xf>
    <xf numFmtId="164" fontId="1" fillId="3" borderId="1" xfId="4" applyFont="1" applyFill="1" applyBorder="1" applyAlignment="1">
      <alignment horizontal="right" vertical="top" wrapText="1"/>
    </xf>
    <xf numFmtId="0" fontId="1" fillId="3" borderId="1" xfId="3" applyFont="1" applyFill="1" applyBorder="1" applyAlignment="1">
      <alignment vertical="top" wrapText="1"/>
    </xf>
    <xf numFmtId="0" fontId="1" fillId="3" borderId="0" xfId="3" applyFont="1" applyFill="1" applyBorder="1" applyAlignment="1">
      <alignment vertical="top" wrapText="1"/>
    </xf>
    <xf numFmtId="0" fontId="14" fillId="3" borderId="1" xfId="3" applyFont="1" applyFill="1" applyBorder="1" applyAlignment="1">
      <alignment horizontal="left" vertical="top" wrapText="1"/>
    </xf>
    <xf numFmtId="164" fontId="12" fillId="3" borderId="1" xfId="4" applyFont="1" applyFill="1" applyBorder="1" applyAlignment="1">
      <alignment horizontal="right" vertical="top" wrapText="1"/>
    </xf>
    <xf numFmtId="41" fontId="1" fillId="3" borderId="0" xfId="1" applyFont="1" applyFill="1" applyBorder="1"/>
    <xf numFmtId="164" fontId="1" fillId="3" borderId="0" xfId="3" applyNumberFormat="1" applyFont="1" applyFill="1" applyBorder="1"/>
    <xf numFmtId="0" fontId="12" fillId="3" borderId="0" xfId="0" applyFont="1" applyFill="1"/>
    <xf numFmtId="0" fontId="15" fillId="3" borderId="0" xfId="0" applyFont="1" applyFill="1" applyAlignment="1">
      <alignment horizontal="center"/>
    </xf>
    <xf numFmtId="0" fontId="17" fillId="3" borderId="0" xfId="5" applyFont="1" applyFill="1"/>
    <xf numFmtId="164" fontId="1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center"/>
    </xf>
    <xf numFmtId="164" fontId="13" fillId="4" borderId="0" xfId="5" applyNumberFormat="1" applyFont="1" applyFill="1"/>
    <xf numFmtId="164" fontId="1" fillId="3" borderId="1" xfId="4" applyNumberFormat="1" applyFont="1" applyFill="1" applyBorder="1" applyAlignment="1">
      <alignment horizontal="right" vertical="top" wrapText="1"/>
    </xf>
    <xf numFmtId="164" fontId="13" fillId="4" borderId="0" xfId="3" applyNumberFormat="1" applyFont="1" applyFill="1"/>
    <xf numFmtId="164" fontId="13" fillId="4" borderId="0" xfId="3" applyNumberFormat="1" applyFont="1" applyFill="1" applyAlignment="1">
      <alignment horizontal="center"/>
    </xf>
    <xf numFmtId="0" fontId="13" fillId="4" borderId="0" xfId="3" applyFont="1" applyFill="1" applyAlignment="1">
      <alignment horizontal="center"/>
    </xf>
    <xf numFmtId="41" fontId="1" fillId="3" borderId="0" xfId="1" applyFont="1" applyFill="1"/>
    <xf numFmtId="164" fontId="1" fillId="3" borderId="1" xfId="3" applyNumberFormat="1" applyFont="1" applyFill="1" applyBorder="1" applyAlignment="1">
      <alignment vertical="top" wrapText="1"/>
    </xf>
    <xf numFmtId="164" fontId="1" fillId="3" borderId="0" xfId="4" applyFont="1" applyFill="1"/>
    <xf numFmtId="0" fontId="12" fillId="4" borderId="1" xfId="3" applyFont="1" applyFill="1" applyBorder="1" applyAlignment="1">
      <alignment horizontal="center" vertical="top" wrapText="1"/>
    </xf>
    <xf numFmtId="0" fontId="18" fillId="4" borderId="1" xfId="3" applyFont="1" applyFill="1" applyBorder="1" applyAlignment="1">
      <alignment horizontal="left" vertical="top" wrapText="1"/>
    </xf>
    <xf numFmtId="164" fontId="12" fillId="4" borderId="1" xfId="4" applyFont="1" applyFill="1" applyBorder="1" applyAlignment="1">
      <alignment horizontal="right" vertical="top" wrapText="1"/>
    </xf>
    <xf numFmtId="0" fontId="19" fillId="4" borderId="1" xfId="3" applyFont="1" applyFill="1" applyBorder="1" applyAlignment="1">
      <alignment horizontal="left" vertical="top" wrapText="1" indent="1"/>
    </xf>
    <xf numFmtId="0" fontId="12" fillId="3" borderId="0" xfId="3" applyFont="1" applyFill="1" applyBorder="1" applyAlignment="1">
      <alignment vertical="top" wrapText="1"/>
    </xf>
    <xf numFmtId="164" fontId="12" fillId="3" borderId="0" xfId="3" applyNumberFormat="1" applyFont="1" applyFill="1" applyBorder="1"/>
    <xf numFmtId="164" fontId="12" fillId="3" borderId="0" xfId="3" applyNumberFormat="1" applyFont="1" applyFill="1"/>
    <xf numFmtId="164" fontId="12" fillId="3" borderId="0" xfId="4" applyFont="1" applyFill="1"/>
    <xf numFmtId="0" fontId="12" fillId="3" borderId="0" xfId="3" applyFont="1" applyFill="1"/>
    <xf numFmtId="0" fontId="1" fillId="2" borderId="1" xfId="3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left" vertical="top" wrapText="1"/>
    </xf>
    <xf numFmtId="164" fontId="12" fillId="2" borderId="1" xfId="4" applyFont="1" applyFill="1" applyBorder="1" applyAlignment="1">
      <alignment horizontal="right" vertical="top" wrapText="1"/>
    </xf>
    <xf numFmtId="0" fontId="14" fillId="2" borderId="1" xfId="3" applyFont="1" applyFill="1" applyBorder="1" applyAlignment="1">
      <alignment horizontal="left" vertical="top" wrapText="1" indent="1"/>
    </xf>
    <xf numFmtId="0" fontId="12" fillId="3" borderId="1" xfId="3" quotePrefix="1" applyFont="1" applyFill="1" applyBorder="1" applyAlignment="1">
      <alignment horizontal="left" vertical="top" wrapText="1"/>
    </xf>
    <xf numFmtId="0" fontId="14" fillId="3" borderId="1" xfId="3" applyFont="1" applyFill="1" applyBorder="1" applyAlignment="1">
      <alignment horizontal="left" vertical="top" wrapText="1" indent="1"/>
    </xf>
    <xf numFmtId="0" fontId="1" fillId="3" borderId="1" xfId="3" quotePrefix="1" applyFont="1" applyFill="1" applyBorder="1" applyAlignment="1">
      <alignment horizontal="left" vertical="top" wrapText="1" indent="2"/>
    </xf>
    <xf numFmtId="0" fontId="12" fillId="3" borderId="1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left" vertical="center" wrapText="1"/>
    </xf>
    <xf numFmtId="164" fontId="1" fillId="3" borderId="0" xfId="3" applyNumberFormat="1" applyFont="1" applyFill="1" applyBorder="1" applyAlignment="1">
      <alignment horizontal="left" vertical="center"/>
    </xf>
    <xf numFmtId="164" fontId="1" fillId="3" borderId="0" xfId="3" applyNumberFormat="1" applyFont="1" applyFill="1" applyAlignment="1">
      <alignment horizontal="left" vertical="center"/>
    </xf>
    <xf numFmtId="0" fontId="1" fillId="3" borderId="0" xfId="3" applyFont="1" applyFill="1" applyAlignment="1">
      <alignment horizontal="left" vertical="center"/>
    </xf>
    <xf numFmtId="0" fontId="1" fillId="3" borderId="1" xfId="3" quotePrefix="1" applyFont="1" applyFill="1" applyBorder="1" applyAlignment="1">
      <alignment horizontal="left" vertical="top" wrapText="1" indent="1"/>
    </xf>
    <xf numFmtId="0" fontId="14" fillId="3" borderId="1" xfId="3" applyFont="1" applyFill="1" applyBorder="1" applyAlignment="1">
      <alignment horizontal="center" vertical="top" wrapText="1"/>
    </xf>
    <xf numFmtId="166" fontId="20" fillId="0" borderId="0" xfId="2" applyNumberFormat="1" applyFont="1" applyBorder="1"/>
    <xf numFmtId="0" fontId="1" fillId="0" borderId="1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horizontal="left" vertical="top" wrapText="1"/>
    </xf>
    <xf numFmtId="164" fontId="1" fillId="0" borderId="1" xfId="4" applyFont="1" applyBorder="1" applyAlignment="1">
      <alignment horizontal="right" vertical="top" wrapText="1"/>
    </xf>
    <xf numFmtId="0" fontId="14" fillId="0" borderId="1" xfId="3" applyFont="1" applyBorder="1" applyAlignment="1">
      <alignment horizontal="left" vertical="top" wrapText="1" indent="1"/>
    </xf>
    <xf numFmtId="0" fontId="1" fillId="0" borderId="1" xfId="3" quotePrefix="1" applyFont="1" applyBorder="1" applyAlignment="1">
      <alignment horizontal="left" vertical="top" wrapText="1" indent="1"/>
    </xf>
    <xf numFmtId="164" fontId="21" fillId="0" borderId="1" xfId="4" applyFont="1" applyBorder="1" applyAlignment="1">
      <alignment horizontal="right" vertical="top" wrapText="1"/>
    </xf>
    <xf numFmtId="0" fontId="1" fillId="2" borderId="1" xfId="3" applyFont="1" applyFill="1" applyBorder="1" applyAlignment="1">
      <alignment horizontal="center"/>
    </xf>
    <xf numFmtId="0" fontId="1" fillId="0" borderId="1" xfId="3" quotePrefix="1" applyFont="1" applyBorder="1" applyAlignment="1">
      <alignment horizontal="left" indent="1"/>
    </xf>
    <xf numFmtId="0" fontId="1" fillId="0" borderId="1" xfId="3" applyFont="1" applyFill="1" applyBorder="1" applyAlignment="1">
      <alignment horizontal="left" vertical="top" wrapText="1"/>
    </xf>
    <xf numFmtId="164" fontId="1" fillId="0" borderId="1" xfId="4" applyFont="1" applyFill="1" applyBorder="1" applyAlignment="1">
      <alignment horizontal="right" vertical="top" wrapText="1"/>
    </xf>
    <xf numFmtId="0" fontId="1" fillId="0" borderId="1" xfId="3" quotePrefix="1" applyFont="1" applyFill="1" applyBorder="1" applyAlignment="1">
      <alignment horizontal="left" vertical="top" wrapText="1" indent="1"/>
    </xf>
    <xf numFmtId="164" fontId="1" fillId="0" borderId="1" xfId="4" quotePrefix="1" applyFont="1" applyFill="1" applyBorder="1" applyAlignment="1">
      <alignment horizontal="right" vertical="top" wrapText="1"/>
    </xf>
    <xf numFmtId="0" fontId="22" fillId="0" borderId="1" xfId="3" quotePrefix="1" applyFont="1" applyFill="1" applyBorder="1" applyAlignment="1">
      <alignment horizontal="left" vertical="top" wrapText="1" indent="1"/>
    </xf>
    <xf numFmtId="0" fontId="1" fillId="0" borderId="1" xfId="3" applyFont="1" applyFill="1" applyBorder="1" applyAlignment="1">
      <alignment vertical="top" wrapText="1"/>
    </xf>
    <xf numFmtId="0" fontId="22" fillId="0" borderId="1" xfId="3" quotePrefix="1" applyFont="1" applyBorder="1" applyAlignment="1">
      <alignment horizontal="left" vertical="top" wrapText="1" indent="1"/>
    </xf>
    <xf numFmtId="164" fontId="1" fillId="0" borderId="1" xfId="4" quotePrefix="1" applyFont="1" applyBorder="1" applyAlignment="1">
      <alignment horizontal="right" vertical="top" wrapText="1"/>
    </xf>
    <xf numFmtId="164" fontId="1" fillId="3" borderId="0" xfId="3" applyNumberFormat="1" applyFont="1" applyFill="1" applyBorder="1" applyAlignment="1">
      <alignment horizontal="right"/>
    </xf>
    <xf numFmtId="164" fontId="1" fillId="3" borderId="0" xfId="3" applyNumberFormat="1" applyFont="1" applyFill="1" applyAlignment="1">
      <alignment horizontal="right"/>
    </xf>
    <xf numFmtId="164" fontId="1" fillId="3" borderId="0" xfId="3" applyNumberFormat="1" applyFont="1" applyFill="1" applyAlignment="1">
      <alignment horizontal="center"/>
    </xf>
    <xf numFmtId="164" fontId="1" fillId="3" borderId="0" xfId="3" applyNumberFormat="1" applyFont="1" applyFill="1" applyAlignment="1"/>
    <xf numFmtId="164" fontId="1" fillId="3" borderId="0" xfId="3" applyNumberFormat="1" applyFont="1" applyFill="1" applyBorder="1" applyAlignment="1">
      <alignment horizontal="center"/>
    </xf>
    <xf numFmtId="0" fontId="1" fillId="0" borderId="2" xfId="3" quotePrefix="1" applyFont="1" applyBorder="1" applyAlignment="1">
      <alignment horizontal="left" vertical="top" wrapText="1" indent="1"/>
    </xf>
    <xf numFmtId="164" fontId="1" fillId="0" borderId="2" xfId="4" applyFont="1" applyBorder="1" applyAlignment="1">
      <alignment horizontal="right" vertical="top" wrapText="1"/>
    </xf>
    <xf numFmtId="0" fontId="1" fillId="0" borderId="2" xfId="3" applyFont="1" applyBorder="1" applyAlignment="1">
      <alignment horizontal="center"/>
    </xf>
    <xf numFmtId="0" fontId="14" fillId="0" borderId="2" xfId="3" applyFont="1" applyBorder="1" applyAlignment="1">
      <alignment horizontal="left" vertical="top" wrapText="1" indent="1"/>
    </xf>
    <xf numFmtId="0" fontId="1" fillId="4" borderId="2" xfId="3" applyFont="1" applyFill="1" applyBorder="1" applyAlignment="1">
      <alignment horizontal="center" vertical="top" wrapText="1"/>
    </xf>
    <xf numFmtId="0" fontId="1" fillId="4" borderId="1" xfId="3" applyFont="1" applyFill="1" applyBorder="1" applyAlignment="1">
      <alignment horizontal="center"/>
    </xf>
    <xf numFmtId="0" fontId="12" fillId="4" borderId="2" xfId="3" applyFont="1" applyFill="1" applyBorder="1" applyAlignment="1">
      <alignment horizontal="left" vertical="top" wrapText="1"/>
    </xf>
    <xf numFmtId="164" fontId="12" fillId="4" borderId="2" xfId="4" applyFont="1" applyFill="1" applyBorder="1" applyAlignment="1">
      <alignment horizontal="right" vertical="top" wrapText="1"/>
    </xf>
    <xf numFmtId="0" fontId="12" fillId="4" borderId="2" xfId="3" applyFont="1" applyFill="1" applyBorder="1" applyAlignment="1">
      <alignment vertical="top" wrapText="1"/>
    </xf>
    <xf numFmtId="0" fontId="18" fillId="3" borderId="0" xfId="3" applyFont="1" applyFill="1" applyBorder="1" applyAlignment="1">
      <alignment vertical="top" wrapText="1"/>
    </xf>
    <xf numFmtId="164" fontId="18" fillId="3" borderId="0" xfId="3" applyNumberFormat="1" applyFont="1" applyFill="1" applyBorder="1"/>
    <xf numFmtId="0" fontId="18" fillId="2" borderId="1" xfId="3" applyFont="1" applyFill="1" applyBorder="1" applyAlignment="1">
      <alignment horizontal="center" vertical="top" wrapText="1"/>
    </xf>
    <xf numFmtId="0" fontId="18" fillId="2" borderId="1" xfId="3" applyFont="1" applyFill="1" applyBorder="1" applyAlignment="1">
      <alignment horizontal="center"/>
    </xf>
    <xf numFmtId="0" fontId="18" fillId="2" borderId="1" xfId="3" applyFont="1" applyFill="1" applyBorder="1" applyAlignment="1">
      <alignment vertical="top" wrapText="1"/>
    </xf>
    <xf numFmtId="164" fontId="18" fillId="2" borderId="1" xfId="3" applyNumberFormat="1" applyFont="1" applyFill="1" applyBorder="1" applyAlignment="1">
      <alignment horizontal="right" vertical="top" wrapText="1"/>
    </xf>
    <xf numFmtId="0" fontId="18" fillId="3" borderId="0" xfId="3" applyFont="1" applyFill="1"/>
    <xf numFmtId="164" fontId="18" fillId="3" borderId="0" xfId="4" applyFont="1" applyFill="1"/>
    <xf numFmtId="0" fontId="12" fillId="3" borderId="1" xfId="3" quotePrefix="1" applyFont="1" applyFill="1" applyBorder="1" applyAlignment="1">
      <alignment horizontal="justify" vertical="top" wrapText="1"/>
    </xf>
    <xf numFmtId="164" fontId="12" fillId="3" borderId="1" xfId="3" applyNumberFormat="1" applyFont="1" applyFill="1" applyBorder="1" applyAlignment="1">
      <alignment horizontal="right" vertical="top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/>
    </xf>
    <xf numFmtId="164" fontId="1" fillId="3" borderId="1" xfId="4" applyFont="1" applyFill="1" applyBorder="1" applyAlignment="1">
      <alignment horizontal="right"/>
    </xf>
    <xf numFmtId="0" fontId="14" fillId="3" borderId="1" xfId="3" applyFont="1" applyFill="1" applyBorder="1" applyAlignment="1">
      <alignment horizontal="left" indent="1"/>
    </xf>
    <xf numFmtId="0" fontId="1" fillId="3" borderId="1" xfId="3" applyFont="1" applyFill="1" applyBorder="1" applyAlignment="1">
      <alignment horizontal="left" vertical="top" wrapText="1" indent="1"/>
    </xf>
    <xf numFmtId="0" fontId="1" fillId="3" borderId="2" xfId="3" applyFont="1" applyFill="1" applyBorder="1" applyAlignment="1">
      <alignment horizontal="center" vertical="center"/>
    </xf>
    <xf numFmtId="0" fontId="1" fillId="3" borderId="1" xfId="3" applyFont="1" applyFill="1" applyBorder="1"/>
    <xf numFmtId="0" fontId="18" fillId="2" borderId="1" xfId="3" applyFont="1" applyFill="1" applyBorder="1" applyAlignment="1">
      <alignment horizontal="justify" vertical="top" wrapText="1"/>
    </xf>
    <xf numFmtId="0" fontId="19" fillId="2" borderId="1" xfId="3" applyFont="1" applyFill="1" applyBorder="1" applyAlignment="1">
      <alignment horizontal="left" vertical="top" wrapText="1" indent="1"/>
    </xf>
    <xf numFmtId="0" fontId="1" fillId="3" borderId="1" xfId="3" applyFont="1" applyFill="1" applyBorder="1" applyAlignment="1">
      <alignment horizontal="center"/>
    </xf>
    <xf numFmtId="164" fontId="1" fillId="3" borderId="1" xfId="3" applyNumberFormat="1" applyFont="1" applyFill="1" applyBorder="1" applyAlignment="1">
      <alignment horizontal="right" vertical="top" wrapText="1"/>
    </xf>
    <xf numFmtId="0" fontId="1" fillId="0" borderId="1" xfId="3" applyFont="1" applyBorder="1" applyAlignment="1">
      <alignment vertical="top" wrapText="1"/>
    </xf>
    <xf numFmtId="0" fontId="1" fillId="0" borderId="1" xfId="3" quotePrefix="1" applyFont="1" applyBorder="1" applyAlignment="1">
      <alignment horizontal="left" vertical="top" indent="1"/>
    </xf>
    <xf numFmtId="0" fontId="14" fillId="0" borderId="1" xfId="3" applyFont="1" applyBorder="1" applyAlignment="1">
      <alignment horizontal="left" indent="1"/>
    </xf>
    <xf numFmtId="164" fontId="12" fillId="0" borderId="1" xfId="4" applyFont="1" applyBorder="1" applyAlignment="1">
      <alignment horizontal="right" vertical="top" wrapText="1"/>
    </xf>
    <xf numFmtId="0" fontId="18" fillId="2" borderId="1" xfId="3" applyFont="1" applyFill="1" applyBorder="1" applyAlignment="1">
      <alignment horizontal="center" vertical="top"/>
    </xf>
    <xf numFmtId="164" fontId="18" fillId="2" borderId="1" xfId="4" applyFont="1" applyFill="1" applyBorder="1" applyAlignment="1">
      <alignment horizontal="right" vertical="top" wrapText="1"/>
    </xf>
    <xf numFmtId="0" fontId="18" fillId="2" borderId="1" xfId="3" applyFont="1" applyFill="1" applyBorder="1" applyAlignment="1">
      <alignment horizontal="left" vertical="top" wrapText="1" indent="1"/>
    </xf>
    <xf numFmtId="164" fontId="1" fillId="3" borderId="0" xfId="4" applyFont="1" applyFill="1" applyBorder="1" applyAlignment="1">
      <alignment vertical="top" wrapText="1"/>
    </xf>
    <xf numFmtId="164" fontId="1" fillId="3" borderId="0" xfId="3" applyNumberFormat="1" applyFont="1" applyFill="1" applyAlignment="1">
      <alignment horizontal="left"/>
    </xf>
    <xf numFmtId="0" fontId="1" fillId="3" borderId="1" xfId="3" applyFont="1" applyFill="1" applyBorder="1" applyAlignment="1">
      <alignment horizontal="justify" vertical="top" wrapText="1"/>
    </xf>
    <xf numFmtId="164" fontId="11" fillId="3" borderId="0" xfId="4" applyFont="1" applyFill="1" applyBorder="1" applyAlignment="1">
      <alignment vertical="top" wrapText="1"/>
    </xf>
    <xf numFmtId="164" fontId="1" fillId="3" borderId="0" xfId="4" applyFont="1" applyFill="1" applyAlignment="1"/>
    <xf numFmtId="164" fontId="1" fillId="3" borderId="0" xfId="4" applyFont="1" applyFill="1" applyBorder="1" applyAlignment="1">
      <alignment horizontal="right"/>
    </xf>
    <xf numFmtId="164" fontId="1" fillId="3" borderId="0" xfId="4" applyFont="1" applyFill="1" applyBorder="1" applyAlignment="1">
      <alignment horizontal="right" vertical="top" wrapText="1"/>
    </xf>
    <xf numFmtId="0" fontId="1" fillId="3" borderId="0" xfId="3" applyFont="1" applyFill="1" applyBorder="1" applyAlignment="1">
      <alignment horizontal="right" vertical="top" wrapText="1"/>
    </xf>
    <xf numFmtId="3" fontId="1" fillId="3" borderId="0" xfId="3" applyNumberFormat="1" applyFont="1" applyFill="1"/>
    <xf numFmtId="0" fontId="1" fillId="4" borderId="1" xfId="3" applyFont="1" applyFill="1" applyBorder="1" applyAlignment="1">
      <alignment horizontal="center" vertical="top" wrapText="1"/>
    </xf>
    <xf numFmtId="0" fontId="1" fillId="4" borderId="1" xfId="3" applyFont="1" applyFill="1" applyBorder="1" applyAlignment="1">
      <alignment vertical="top" wrapText="1"/>
    </xf>
    <xf numFmtId="164" fontId="1" fillId="4" borderId="1" xfId="4" applyFont="1" applyFill="1" applyBorder="1" applyAlignment="1">
      <alignment horizontal="right" vertical="top" wrapText="1"/>
    </xf>
    <xf numFmtId="0" fontId="14" fillId="4" borderId="1" xfId="3" applyFont="1" applyFill="1" applyBorder="1" applyAlignment="1">
      <alignment horizontal="left" vertical="top" wrapText="1" indent="1"/>
    </xf>
    <xf numFmtId="0" fontId="1" fillId="2" borderId="1" xfId="3" applyFont="1" applyFill="1" applyBorder="1" applyAlignment="1">
      <alignment vertical="top" wrapText="1"/>
    </xf>
    <xf numFmtId="164" fontId="1" fillId="2" borderId="1" xfId="4" applyFont="1" applyFill="1" applyBorder="1" applyAlignment="1">
      <alignment horizontal="right" vertical="top" wrapText="1"/>
    </xf>
    <xf numFmtId="0" fontId="1" fillId="3" borderId="0" xfId="3" applyFont="1" applyFill="1" applyBorder="1" applyAlignment="1">
      <alignment horizontal="right"/>
    </xf>
    <xf numFmtId="0" fontId="1" fillId="3" borderId="1" xfId="3" quotePrefix="1" applyFont="1" applyFill="1" applyBorder="1" applyAlignment="1">
      <alignment horizontal="justify" vertical="top" wrapText="1"/>
    </xf>
    <xf numFmtId="0" fontId="1" fillId="3" borderId="0" xfId="3" applyFont="1" applyFill="1" applyBorder="1" applyAlignment="1"/>
    <xf numFmtId="0" fontId="1" fillId="2" borderId="1" xfId="3" applyFont="1" applyFill="1" applyBorder="1" applyAlignment="1">
      <alignment horizontal="justify" vertical="top" wrapText="1"/>
    </xf>
    <xf numFmtId="0" fontId="12" fillId="4" borderId="1" xfId="3" applyFont="1" applyFill="1" applyBorder="1" applyAlignment="1">
      <alignment vertical="top" wrapText="1"/>
    </xf>
    <xf numFmtId="166" fontId="1" fillId="3" borderId="0" xfId="2" applyNumberFormat="1" applyFont="1" applyFill="1" applyBorder="1"/>
    <xf numFmtId="0" fontId="18" fillId="3" borderId="0" xfId="3" applyFont="1" applyFill="1" applyBorder="1"/>
    <xf numFmtId="164" fontId="18" fillId="3" borderId="0" xfId="3" applyNumberFormat="1" applyFont="1" applyFill="1"/>
    <xf numFmtId="0" fontId="1" fillId="3" borderId="1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vertical="top" wrapText="1"/>
    </xf>
    <xf numFmtId="164" fontId="12" fillId="3" borderId="1" xfId="4" applyNumberFormat="1" applyFont="1" applyFill="1" applyBorder="1" applyAlignment="1">
      <alignment horizontal="left" vertical="center" wrapText="1"/>
    </xf>
    <xf numFmtId="0" fontId="18" fillId="3" borderId="1" xfId="3" applyFont="1" applyFill="1" applyBorder="1" applyAlignment="1">
      <alignment horizontal="left" vertical="center" indent="1"/>
    </xf>
    <xf numFmtId="0" fontId="14" fillId="3" borderId="0" xfId="3" applyFont="1" applyFill="1" applyBorder="1" applyAlignment="1">
      <alignment vertical="top" wrapText="1"/>
    </xf>
    <xf numFmtId="0" fontId="14" fillId="3" borderId="0" xfId="3" applyFont="1" applyFill="1" applyBorder="1"/>
    <xf numFmtId="0" fontId="14" fillId="3" borderId="0" xfId="3" applyFont="1" applyFill="1"/>
    <xf numFmtId="164" fontId="14" fillId="3" borderId="0" xfId="3" applyNumberFormat="1" applyFont="1" applyFill="1"/>
    <xf numFmtId="164" fontId="12" fillId="3" borderId="1" xfId="4" applyFont="1" applyFill="1" applyBorder="1" applyAlignment="1">
      <alignment horizontal="right"/>
    </xf>
    <xf numFmtId="0" fontId="1" fillId="0" borderId="1" xfId="3" quotePrefix="1" applyFont="1" applyBorder="1" applyAlignment="1">
      <alignment horizontal="justify" vertical="top" wrapText="1"/>
    </xf>
    <xf numFmtId="0" fontId="18" fillId="2" borderId="1" xfId="3" applyFont="1" applyFill="1" applyBorder="1" applyAlignment="1">
      <alignment horizontal="center" vertical="center" wrapText="1"/>
    </xf>
    <xf numFmtId="0" fontId="14" fillId="3" borderId="1" xfId="3" quotePrefix="1" applyFont="1" applyFill="1" applyBorder="1" applyAlignment="1">
      <alignment horizontal="left" vertical="top" wrapText="1"/>
    </xf>
    <xf numFmtId="0" fontId="14" fillId="0" borderId="1" xfId="3" applyFont="1" applyFill="1" applyBorder="1" applyAlignment="1">
      <alignment horizontal="left" vertical="top" wrapText="1" indent="1"/>
    </xf>
    <xf numFmtId="164" fontId="12" fillId="3" borderId="1" xfId="4" applyNumberFormat="1" applyFont="1" applyFill="1" applyBorder="1" applyAlignment="1">
      <alignment horizontal="right" vertical="top" wrapText="1"/>
    </xf>
    <xf numFmtId="164" fontId="12" fillId="0" borderId="1" xfId="4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1" xfId="3" quotePrefix="1" applyFont="1" applyBorder="1" applyAlignment="1">
      <alignment horizontal="left" vertical="top" wrapText="1" indent="2"/>
    </xf>
    <xf numFmtId="164" fontId="14" fillId="3" borderId="0" xfId="3" applyNumberFormat="1" applyFont="1" applyFill="1" applyBorder="1"/>
    <xf numFmtId="0" fontId="18" fillId="3" borderId="1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left" vertical="top" wrapText="1"/>
    </xf>
    <xf numFmtId="164" fontId="18" fillId="3" borderId="1" xfId="4" applyNumberFormat="1" applyFont="1" applyFill="1" applyBorder="1" applyAlignment="1">
      <alignment horizontal="right" vertical="top" wrapText="1"/>
    </xf>
    <xf numFmtId="0" fontId="18" fillId="3" borderId="1" xfId="3" applyFont="1" applyFill="1" applyBorder="1" applyAlignment="1">
      <alignment horizontal="left" vertical="top" wrapText="1" indent="1"/>
    </xf>
    <xf numFmtId="0" fontId="14" fillId="3" borderId="1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justify" vertical="top" wrapText="1"/>
    </xf>
    <xf numFmtId="0" fontId="12" fillId="3" borderId="1" xfId="3" quotePrefix="1" applyFont="1" applyFill="1" applyBorder="1" applyAlignment="1">
      <alignment vertical="top" wrapText="1"/>
    </xf>
    <xf numFmtId="0" fontId="1" fillId="0" borderId="1" xfId="3" applyFont="1" applyBorder="1" applyAlignment="1">
      <alignment horizontal="justify" vertical="top" wrapText="1"/>
    </xf>
    <xf numFmtId="0" fontId="18" fillId="0" borderId="1" xfId="3" applyFont="1" applyBorder="1" applyAlignment="1">
      <alignment horizontal="left" vertical="top" wrapText="1" indent="1"/>
    </xf>
    <xf numFmtId="0" fontId="1" fillId="0" borderId="1" xfId="3" quotePrefix="1" applyFont="1" applyBorder="1" applyAlignment="1">
      <alignment vertical="top" wrapText="1"/>
    </xf>
    <xf numFmtId="164" fontId="12" fillId="0" borderId="1" xfId="4" applyNumberFormat="1" applyFont="1" applyFill="1" applyBorder="1" applyAlignment="1">
      <alignment horizontal="right" vertical="top" wrapText="1"/>
    </xf>
    <xf numFmtId="166" fontId="24" fillId="0" borderId="1" xfId="6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top" wrapText="1"/>
    </xf>
    <xf numFmtId="164" fontId="1" fillId="3" borderId="1" xfId="4" applyFont="1" applyFill="1" applyBorder="1" applyAlignment="1">
      <alignment vertical="top" wrapText="1"/>
    </xf>
    <xf numFmtId="164" fontId="18" fillId="4" borderId="1" xfId="4" applyFont="1" applyFill="1" applyBorder="1" applyAlignment="1">
      <alignment horizontal="right" vertical="top" wrapText="1"/>
    </xf>
    <xf numFmtId="0" fontId="14" fillId="3" borderId="1" xfId="3" applyFont="1" applyFill="1" applyBorder="1" applyAlignment="1">
      <alignment vertical="top" wrapText="1"/>
    </xf>
    <xf numFmtId="0" fontId="12" fillId="3" borderId="1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top" wrapText="1"/>
    </xf>
    <xf numFmtId="0" fontId="1" fillId="3" borderId="1" xfId="3" quotePrefix="1" applyFont="1" applyFill="1" applyBorder="1" applyAlignment="1">
      <alignment vertical="top" wrapText="1"/>
    </xf>
    <xf numFmtId="164" fontId="1" fillId="3" borderId="5" xfId="4" applyFont="1" applyFill="1" applyBorder="1" applyAlignment="1">
      <alignment horizontal="right" vertical="top" wrapText="1"/>
    </xf>
    <xf numFmtId="0" fontId="1" fillId="3" borderId="6" xfId="3" applyFont="1" applyFill="1" applyBorder="1" applyAlignment="1">
      <alignment horizontal="center" vertical="top" wrapText="1"/>
    </xf>
    <xf numFmtId="164" fontId="1" fillId="3" borderId="0" xfId="4" applyFont="1" applyFill="1" applyBorder="1" applyAlignment="1">
      <alignment horizontal="center" vertical="top" wrapText="1"/>
    </xf>
    <xf numFmtId="164" fontId="1" fillId="3" borderId="0" xfId="4" applyFont="1" applyFill="1" applyAlignment="1">
      <alignment horizontal="center"/>
    </xf>
    <xf numFmtId="164" fontId="1" fillId="3" borderId="0" xfId="4" applyFont="1" applyFill="1" applyBorder="1"/>
    <xf numFmtId="0" fontId="13" fillId="4" borderId="0" xfId="3" applyFont="1" applyFill="1"/>
    <xf numFmtId="0" fontId="12" fillId="3" borderId="1" xfId="3" applyFont="1" applyFill="1" applyBorder="1" applyAlignment="1">
      <alignment horizontal="left" vertical="center" wrapText="1"/>
    </xf>
    <xf numFmtId="164" fontId="12" fillId="3" borderId="1" xfId="4" applyFont="1" applyFill="1" applyBorder="1" applyAlignment="1">
      <alignment horizontal="left" vertical="center" wrapText="1"/>
    </xf>
    <xf numFmtId="0" fontId="18" fillId="3" borderId="1" xfId="3" applyFont="1" applyFill="1" applyBorder="1" applyAlignment="1">
      <alignment horizontal="left" vertical="center" wrapText="1" indent="1"/>
    </xf>
    <xf numFmtId="164" fontId="1" fillId="0" borderId="0" xfId="4" applyFont="1" applyAlignment="1">
      <alignment horizontal="right"/>
    </xf>
    <xf numFmtId="0" fontId="1" fillId="0" borderId="2" xfId="3" quotePrefix="1" applyFont="1" applyBorder="1" applyAlignment="1">
      <alignment horizontal="left" vertical="top" wrapText="1"/>
    </xf>
    <xf numFmtId="164" fontId="18" fillId="3" borderId="1" xfId="3" applyNumberFormat="1" applyFont="1" applyFill="1" applyBorder="1" applyAlignment="1">
      <alignment horizontal="right" vertical="top" indent="1"/>
    </xf>
    <xf numFmtId="164" fontId="0" fillId="3" borderId="0" xfId="0" applyNumberFormat="1" applyFont="1" applyFill="1"/>
    <xf numFmtId="164" fontId="12" fillId="0" borderId="0" xfId="3" applyNumberFormat="1" applyFont="1" applyAlignment="1">
      <alignment vertical="top" wrapText="1"/>
    </xf>
    <xf numFmtId="164" fontId="1" fillId="0" borderId="0" xfId="4" applyFont="1" applyFill="1" applyAlignment="1">
      <alignment horizontal="right"/>
    </xf>
    <xf numFmtId="164" fontId="12" fillId="3" borderId="0" xfId="4" applyFont="1" applyFill="1" applyAlignment="1">
      <alignment horizontal="right"/>
    </xf>
    <xf numFmtId="41" fontId="5" fillId="0" borderId="0" xfId="1" applyFont="1"/>
    <xf numFmtId="41" fontId="3" fillId="0" borderId="0" xfId="1" applyFont="1" applyFill="1" applyAlignment="1" applyProtection="1">
      <alignment horizontal="left" vertical="top"/>
      <protection locked="0"/>
    </xf>
    <xf numFmtId="41" fontId="3" fillId="0" borderId="0" xfId="1" applyFont="1" applyFill="1" applyAlignment="1" applyProtection="1">
      <alignment horizontal="center" vertical="top"/>
      <protection locked="0"/>
    </xf>
    <xf numFmtId="41" fontId="6" fillId="0" borderId="0" xfId="1" applyFont="1"/>
    <xf numFmtId="41" fontId="7" fillId="0" borderId="0" xfId="1" applyFont="1" applyFill="1" applyAlignment="1" applyProtection="1">
      <alignment horizontal="center" vertical="top"/>
      <protection locked="0"/>
    </xf>
    <xf numFmtId="41" fontId="0" fillId="0" borderId="1" xfId="1" applyFont="1" applyBorder="1"/>
    <xf numFmtId="41" fontId="6" fillId="0" borderId="1" xfId="1" applyFont="1" applyFill="1" applyBorder="1" applyAlignment="1" applyProtection="1">
      <alignment horizontal="left" vertical="top"/>
      <protection locked="0"/>
    </xf>
    <xf numFmtId="41" fontId="3" fillId="0" borderId="1" xfId="1" applyFont="1" applyFill="1" applyBorder="1" applyAlignment="1" applyProtection="1">
      <alignment horizontal="left" vertical="top"/>
      <protection locked="0"/>
    </xf>
    <xf numFmtId="41" fontId="5" fillId="0" borderId="1" xfId="1" applyFont="1" applyFill="1" applyBorder="1" applyAlignment="1" applyProtection="1">
      <alignment horizontal="left" vertical="top"/>
      <protection locked="0"/>
    </xf>
    <xf numFmtId="41" fontId="6" fillId="0" borderId="1" xfId="1" applyFont="1" applyFill="1" applyBorder="1" applyAlignment="1" applyProtection="1">
      <alignment horizontal="center" vertical="top"/>
      <protection locked="0"/>
    </xf>
    <xf numFmtId="41" fontId="3" fillId="0" borderId="1" xfId="1" applyFont="1" applyFill="1" applyBorder="1" applyAlignment="1" applyProtection="1">
      <alignment horizontal="center" vertical="top"/>
      <protection locked="0"/>
    </xf>
    <xf numFmtId="41" fontId="6" fillId="0" borderId="1" xfId="1" applyFont="1" applyBorder="1"/>
    <xf numFmtId="41" fontId="5" fillId="0" borderId="1" xfId="1" applyFont="1" applyBorder="1"/>
    <xf numFmtId="41" fontId="6" fillId="0" borderId="1" xfId="1" applyFont="1" applyFill="1" applyBorder="1"/>
    <xf numFmtId="41" fontId="4" fillId="0" borderId="1" xfId="1" applyFont="1" applyFill="1" applyBorder="1" applyAlignment="1" applyProtection="1">
      <alignment horizontal="left" vertical="top"/>
      <protection locked="0"/>
    </xf>
    <xf numFmtId="41" fontId="6" fillId="2" borderId="1" xfId="1" applyFont="1" applyFill="1" applyBorder="1"/>
    <xf numFmtId="41" fontId="6" fillId="0" borderId="1" xfId="1" applyFont="1" applyBorder="1" applyAlignment="1">
      <alignment horizontal="right"/>
    </xf>
    <xf numFmtId="41" fontId="7" fillId="0" borderId="0" xfId="1" applyFont="1" applyFill="1" applyAlignment="1" applyProtection="1">
      <alignment vertical="top"/>
      <protection locked="0"/>
    </xf>
    <xf numFmtId="41" fontId="6" fillId="0" borderId="1" xfId="1" applyFont="1" applyFill="1" applyBorder="1" applyAlignment="1" applyProtection="1">
      <alignment horizontal="center" vertical="center"/>
      <protection locked="0"/>
    </xf>
    <xf numFmtId="41" fontId="4" fillId="0" borderId="1" xfId="1" applyFont="1" applyBorder="1"/>
    <xf numFmtId="41" fontId="7" fillId="0" borderId="0" xfId="1" applyFont="1" applyFill="1" applyAlignment="1" applyProtection="1">
      <alignment horizontal="center" vertical="top"/>
      <protection locked="0"/>
    </xf>
    <xf numFmtId="0" fontId="1" fillId="3" borderId="1" xfId="3" applyFont="1" applyFill="1" applyBorder="1" applyAlignment="1">
      <alignment horizontal="center" vertical="top" wrapText="1"/>
    </xf>
    <xf numFmtId="0" fontId="1" fillId="3" borderId="0" xfId="3" applyFont="1" applyFill="1" applyAlignment="1"/>
    <xf numFmtId="0" fontId="1" fillId="3" borderId="0" xfId="3" applyFont="1" applyFill="1" applyAlignment="1">
      <alignment horizontal="left"/>
    </xf>
    <xf numFmtId="0" fontId="12" fillId="3" borderId="0" xfId="3" applyFont="1" applyFill="1" applyAlignment="1">
      <alignment horizontal="center"/>
    </xf>
    <xf numFmtId="0" fontId="1" fillId="3" borderId="1" xfId="3" applyFont="1" applyFill="1" applyBorder="1" applyAlignment="1">
      <alignment horizontal="center" vertical="center" wrapText="1"/>
    </xf>
    <xf numFmtId="164" fontId="1" fillId="3" borderId="2" xfId="4" applyFont="1" applyFill="1" applyBorder="1" applyAlignment="1">
      <alignment horizontal="center" vertical="center" wrapText="1"/>
    </xf>
    <xf numFmtId="164" fontId="1" fillId="3" borderId="3" xfId="4" applyFont="1" applyFill="1" applyBorder="1" applyAlignment="1">
      <alignment horizontal="center" vertical="center" wrapText="1"/>
    </xf>
    <xf numFmtId="164" fontId="1" fillId="3" borderId="4" xfId="4" applyFont="1" applyFill="1" applyBorder="1" applyAlignment="1">
      <alignment horizontal="center" vertical="center" wrapText="1"/>
    </xf>
  </cellXfs>
  <cellStyles count="7">
    <cellStyle name="Comma" xfId="2" builtinId="3"/>
    <cellStyle name="Comma [0]" xfId="1" builtinId="6"/>
    <cellStyle name="Comma [0] 5" xfId="4"/>
    <cellStyle name="Comma 10" xfId="6"/>
    <cellStyle name="Normal" xfId="0" builtinId="0"/>
    <cellStyle name="Normal 2" xfId="5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2</xdr:row>
      <xdr:rowOff>66675</xdr:rowOff>
    </xdr:from>
    <xdr:to>
      <xdr:col>1</xdr:col>
      <xdr:colOff>1495425</xdr:colOff>
      <xdr:row>5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390525"/>
          <a:ext cx="5810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38100</xdr:rowOff>
    </xdr:from>
    <xdr:to>
      <xdr:col>1</xdr:col>
      <xdr:colOff>66675</xdr:colOff>
      <xdr:row>7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23875"/>
          <a:ext cx="609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2</xdr:row>
      <xdr:rowOff>66675</xdr:rowOff>
    </xdr:from>
    <xdr:to>
      <xdr:col>1</xdr:col>
      <xdr:colOff>914400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390525"/>
          <a:ext cx="5810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752475</xdr:colOff>
      <xdr:row>2</xdr:row>
      <xdr:rowOff>76200</xdr:rowOff>
    </xdr:from>
    <xdr:to>
      <xdr:col>1</xdr:col>
      <xdr:colOff>547618</xdr:colOff>
      <xdr:row>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0050"/>
          <a:ext cx="804793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hitungan%20ADD%202021%20RONGGOMULY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PEMBARUAN\JAMBAN\Jamban%20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PEMBARUAN\Rt%2005%20dan%20Rt%2002\RAB%20BETON%20TEBAL%2012%20C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BANKEU\TALUT%20RT%2004%2005%2006\TALUT%20BANK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RAB%20ADD\PENDOPO%20BALAIDES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PEMBARUAN\Tiang%20lampu\Tiang%20Lampu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SIKLOPEDIA\RAB%20Siskeudes%2020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OPERASIONAL\Operasional%20PAU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TPQ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Madi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KPAD%20DAN%20F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rhitungan%20DBHPR%202021%20RONGGOMULY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KPMD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SUPBPKBD%20&amp;%20PPKBD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\OPERASIONAL\Operasional%20Posyandu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PM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1111111111.FLASDISK\Hitungan%20ADD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BP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RT%20RW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PK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Karang%20Taru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Siskeudes%20Rembang\DD\OPERASIONAL\Operasional%20Linm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AN\RAB%20DD\PEMBARUAN\POLINDES\POLIN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 ADD "/>
      <sheetName val="Sheet1"/>
    </sheetNames>
    <sheetDataSet>
      <sheetData sheetId="0">
        <row r="95">
          <cell r="L95">
            <v>1278480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Fisik dan SPP giyanti"/>
      <sheetName val="RAB Talut"/>
      <sheetName val="Analisa Talut Btg"/>
      <sheetName val="RAB Gr"/>
      <sheetName val="analisa gorong"/>
      <sheetName val="Rekap RAB Rabat"/>
      <sheetName val="TOS Rabat"/>
      <sheetName val="analisa rb"/>
      <sheetName val="RAB 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">
          <cell r="F27">
            <v>22579000</v>
          </cell>
        </row>
        <row r="33">
          <cell r="F33">
            <v>121000</v>
          </cell>
        </row>
        <row r="37">
          <cell r="F37">
            <v>7300000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Fisik dan SPP giyanti"/>
      <sheetName val="RAB Talut"/>
      <sheetName val="Analisa Talut Btg"/>
      <sheetName val="RAB Gr"/>
      <sheetName val="analisa gorong"/>
      <sheetName val="Rekap RAB Rabat"/>
      <sheetName val="TOS Rabat"/>
      <sheetName val="analisa rb"/>
      <sheetName val="RAB 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F21">
            <v>106275000</v>
          </cell>
        </row>
        <row r="29">
          <cell r="F29">
            <v>4065000</v>
          </cell>
        </row>
        <row r="33">
          <cell r="F33">
            <v>29660000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bar"/>
      <sheetName val="TOS"/>
      <sheetName val="analis"/>
      <sheetName val="R A B"/>
      <sheetName val="RAB PPN PPh"/>
    </sheetNames>
    <sheetDataSet>
      <sheetData sheetId="0" refreshError="1"/>
      <sheetData sheetId="1" refreshError="1"/>
      <sheetData sheetId="2" refreshError="1"/>
      <sheetData sheetId="3" refreshError="1">
        <row r="18">
          <cell r="F18">
            <v>72473000</v>
          </cell>
        </row>
        <row r="24">
          <cell r="F24">
            <v>732000</v>
          </cell>
        </row>
        <row r="29">
          <cell r="F29">
            <v>26795000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Fisik dan SPP giyanti"/>
      <sheetName val="RAB Talut"/>
      <sheetName val="Analisa Talut Btg"/>
      <sheetName val="RAB Gr"/>
      <sheetName val="analisa gorong"/>
      <sheetName val="Rekap RAB Rabat"/>
      <sheetName val="TOS Rabat"/>
      <sheetName val="analisa rb"/>
      <sheetName val="RAB 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5">
          <cell r="F25">
            <v>12698000</v>
          </cell>
        </row>
        <row r="27">
          <cell r="F27">
            <v>27743000</v>
          </cell>
        </row>
        <row r="33">
          <cell r="F33">
            <v>320800</v>
          </cell>
        </row>
        <row r="37">
          <cell r="F37">
            <v>9610000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onggomulyo"/>
      <sheetName val="2. Logede "/>
      <sheetName val="3. Pelemsari"/>
      <sheetName val="4. Logung"/>
      <sheetName val="5. Krikilan"/>
      <sheetName val="6. Kedungtulup"/>
      <sheetName val="7. Polbayem"/>
      <sheetName val="8. Jatihadi"/>
      <sheetName val="9. Sumber"/>
      <sheetName val="10. Jadi"/>
      <sheetName val="11. Grawan"/>
      <sheetName val="12.Randuagung"/>
      <sheetName val="13. Sukorejo"/>
      <sheetName val="14. Tlogotunggal"/>
      <sheetName val="15. Bogorejo"/>
      <sheetName val="16. Megulung"/>
      <sheetName val="17. Kedungasem"/>
      <sheetName val="18. Sekarsari "/>
    </sheetNames>
    <sheetDataSet>
      <sheetData sheetId="0">
        <row r="25">
          <cell r="F25">
            <v>309924000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RAB Siskeudes sumber"/>
      <sheetName val="RAB SID dan Siskeudes"/>
      <sheetName val="RAB Internet"/>
    </sheetNames>
    <sheetDataSet>
      <sheetData sheetId="0" refreshError="1"/>
      <sheetData sheetId="1" refreshError="1">
        <row r="16">
          <cell r="G16">
            <v>400000</v>
          </cell>
        </row>
        <row r="17">
          <cell r="G17">
            <v>400000</v>
          </cell>
        </row>
        <row r="21">
          <cell r="G21">
            <v>30000</v>
          </cell>
        </row>
        <row r="22">
          <cell r="G22">
            <v>15000</v>
          </cell>
        </row>
        <row r="23">
          <cell r="G23">
            <v>300000</v>
          </cell>
        </row>
        <row r="24">
          <cell r="G24">
            <v>240000</v>
          </cell>
        </row>
        <row r="25">
          <cell r="G25">
            <v>100000</v>
          </cell>
        </row>
        <row r="27">
          <cell r="G27">
            <v>500000</v>
          </cell>
        </row>
        <row r="28">
          <cell r="G28">
            <v>280000</v>
          </cell>
        </row>
        <row r="29">
          <cell r="G29">
            <v>80000</v>
          </cell>
        </row>
        <row r="34">
          <cell r="G34">
            <v>455000</v>
          </cell>
        </row>
        <row r="36">
          <cell r="G36">
            <v>200000</v>
          </cell>
        </row>
        <row r="37">
          <cell r="G37">
            <v>400000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3600000</v>
          </cell>
        </row>
        <row r="13">
          <cell r="E13">
            <v>400000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E13">
            <v>1000000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4000000</v>
          </cell>
        </row>
        <row r="13">
          <cell r="E13">
            <v>467000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2250000</v>
          </cell>
        </row>
        <row r="13">
          <cell r="E13">
            <v>6750000</v>
          </cell>
        </row>
        <row r="14">
          <cell r="E14">
            <v>100000</v>
          </cell>
        </row>
        <row r="15">
          <cell r="E15">
            <v>900000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D19">
            <v>380600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1350000</v>
          </cell>
        </row>
        <row r="13">
          <cell r="E13">
            <v>2500000</v>
          </cell>
        </row>
        <row r="14">
          <cell r="E14">
            <v>1150000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800000</v>
          </cell>
        </row>
        <row r="13">
          <cell r="E13">
            <v>1200000</v>
          </cell>
        </row>
        <row r="14">
          <cell r="E14">
            <v>3000000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5500000</v>
          </cell>
        </row>
        <row r="13">
          <cell r="E13">
            <v>400000</v>
          </cell>
        </row>
        <row r="14">
          <cell r="E14">
            <v>1250000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2400000</v>
          </cell>
        </row>
        <row r="13">
          <cell r="E13">
            <v>2400000</v>
          </cell>
        </row>
        <row r="14">
          <cell r="E14">
            <v>200000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thdi"/>
      <sheetName val="rnggo"/>
      <sheetName val="mglung"/>
      <sheetName val="plem"/>
      <sheetName val="Krik"/>
      <sheetName val="Jsem"/>
    </sheetNames>
    <sheetDataSet>
      <sheetData sheetId="0" refreshError="1"/>
      <sheetData sheetId="1" refreshError="1">
        <row r="8">
          <cell r="E8">
            <v>31800000</v>
          </cell>
        </row>
        <row r="10">
          <cell r="E10">
            <v>104940000</v>
          </cell>
          <cell r="K10">
            <v>21600000</v>
          </cell>
        </row>
        <row r="12">
          <cell r="L12">
            <v>5074200</v>
          </cell>
        </row>
        <row r="14">
          <cell r="K14">
            <v>4800000</v>
          </cell>
        </row>
        <row r="15">
          <cell r="K15">
            <v>3600000</v>
          </cell>
        </row>
        <row r="26">
          <cell r="L26">
            <v>49963000</v>
          </cell>
        </row>
        <row r="29">
          <cell r="L29">
            <v>49963000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">
          <cell r="E14">
            <v>470000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onggomulyo"/>
      <sheetName val="Sheet1"/>
      <sheetName val="Sheet2"/>
      <sheetName val="Sheet3"/>
    </sheetNames>
    <sheetDataSet>
      <sheetData sheetId="0" refreshError="1"/>
      <sheetData sheetId="1" refreshError="1">
        <row r="12">
          <cell r="E12">
            <v>7840000</v>
          </cell>
        </row>
        <row r="13">
          <cell r="E13">
            <v>17150000</v>
          </cell>
        </row>
        <row r="14">
          <cell r="E14">
            <v>987600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3600000</v>
          </cell>
        </row>
        <row r="13">
          <cell r="E13">
            <v>2000000</v>
          </cell>
        </row>
        <row r="14">
          <cell r="E14">
            <v>5000000</v>
          </cell>
        </row>
        <row r="15">
          <cell r="E15">
            <v>156000</v>
          </cell>
        </row>
        <row r="16">
          <cell r="E16">
            <v>80000</v>
          </cell>
        </row>
        <row r="17">
          <cell r="E17">
            <v>500000</v>
          </cell>
        </row>
        <row r="18">
          <cell r="E18">
            <v>42000</v>
          </cell>
        </row>
        <row r="19">
          <cell r="E19">
            <v>650000</v>
          </cell>
        </row>
        <row r="20">
          <cell r="E20">
            <v>94800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1800000</v>
          </cell>
        </row>
        <row r="13">
          <cell r="E13">
            <v>160000</v>
          </cell>
        </row>
        <row r="14">
          <cell r="E14">
            <v>1433600</v>
          </cell>
        </row>
        <row r="15">
          <cell r="E15">
            <v>70000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E12">
            <v>3300000</v>
          </cell>
        </row>
        <row r="13">
          <cell r="E13">
            <v>140000</v>
          </cell>
        </row>
        <row r="14">
          <cell r="E14">
            <v>23600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Fisik dan SPP giyanti"/>
      <sheetName val="RAB Talut"/>
      <sheetName val="Analisa Talut Btg"/>
      <sheetName val="RAB Gr"/>
      <sheetName val="analisa gorong"/>
      <sheetName val="Rekap RAB Rabat"/>
      <sheetName val="TOS Rabat"/>
      <sheetName val="analisa rb"/>
      <sheetName val="RAB RB"/>
      <sheetName val="Rab Terba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1">
          <cell r="F41">
            <v>86216000</v>
          </cell>
        </row>
        <row r="50">
          <cell r="F50">
            <v>4324000</v>
          </cell>
        </row>
        <row r="54">
          <cell r="F54">
            <v>34460000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85"/>
  <sheetViews>
    <sheetView topLeftCell="A39" workbookViewId="0">
      <selection activeCell="B57" sqref="B57"/>
    </sheetView>
  </sheetViews>
  <sheetFormatPr defaultRowHeight="12.75" x14ac:dyDescent="0.2"/>
  <cols>
    <col min="1" max="1" width="15.140625" style="1" customWidth="1"/>
    <col min="2" max="2" width="101.28515625" style="1" customWidth="1"/>
    <col min="3" max="16384" width="9.140625" style="1"/>
  </cols>
  <sheetData>
    <row r="4" spans="1:5" x14ac:dyDescent="0.2">
      <c r="B4" s="2" t="s">
        <v>0</v>
      </c>
    </row>
    <row r="5" spans="1:5" x14ac:dyDescent="0.2">
      <c r="B5" s="2" t="s">
        <v>1</v>
      </c>
    </row>
    <row r="6" spans="1:5" x14ac:dyDescent="0.2">
      <c r="B6" s="2"/>
    </row>
    <row r="7" spans="1:5" x14ac:dyDescent="0.2">
      <c r="B7" s="2"/>
    </row>
    <row r="8" spans="1:5" x14ac:dyDescent="0.2">
      <c r="A8" s="6" t="s">
        <v>282</v>
      </c>
      <c r="B8" s="7" t="s">
        <v>283</v>
      </c>
    </row>
    <row r="9" spans="1:5" x14ac:dyDescent="0.2">
      <c r="A9" s="6" t="s">
        <v>281</v>
      </c>
      <c r="B9" s="7" t="s">
        <v>283</v>
      </c>
    </row>
    <row r="10" spans="1:5" x14ac:dyDescent="0.2">
      <c r="A10" s="3" t="s">
        <v>2</v>
      </c>
      <c r="B10" s="3" t="s">
        <v>3</v>
      </c>
      <c r="C10" s="3"/>
      <c r="D10" s="3"/>
    </row>
    <row r="11" spans="1:5" x14ac:dyDescent="0.2">
      <c r="A11" s="3" t="s">
        <v>4</v>
      </c>
      <c r="B11" s="3" t="s">
        <v>3</v>
      </c>
      <c r="C11" s="3"/>
      <c r="D11" s="3"/>
    </row>
    <row r="12" spans="1:5" x14ac:dyDescent="0.2">
      <c r="A12" s="8" t="s">
        <v>284</v>
      </c>
      <c r="B12" s="4" t="s">
        <v>6</v>
      </c>
    </row>
    <row r="13" spans="1:5" x14ac:dyDescent="0.2">
      <c r="A13" s="4" t="s">
        <v>7</v>
      </c>
      <c r="E13" s="4" t="s">
        <v>8</v>
      </c>
    </row>
    <row r="14" spans="1:5" x14ac:dyDescent="0.2">
      <c r="A14" s="3">
        <v>1</v>
      </c>
      <c r="B14" s="3" t="s">
        <v>9</v>
      </c>
    </row>
    <row r="15" spans="1:5" x14ac:dyDescent="0.2">
      <c r="A15" s="3">
        <v>101</v>
      </c>
      <c r="B15" s="3" t="s">
        <v>10</v>
      </c>
    </row>
    <row r="16" spans="1:5" x14ac:dyDescent="0.2">
      <c r="A16" s="5">
        <v>10101</v>
      </c>
      <c r="B16" s="5" t="s">
        <v>11</v>
      </c>
    </row>
    <row r="17" spans="1:2" x14ac:dyDescent="0.2">
      <c r="A17" s="5">
        <v>10102</v>
      </c>
      <c r="B17" s="5" t="s">
        <v>12</v>
      </c>
    </row>
    <row r="18" spans="1:2" x14ac:dyDescent="0.2">
      <c r="A18" s="5">
        <v>10103</v>
      </c>
      <c r="B18" s="5" t="s">
        <v>13</v>
      </c>
    </row>
    <row r="19" spans="1:2" x14ac:dyDescent="0.2">
      <c r="A19" s="5">
        <v>10104</v>
      </c>
      <c r="B19" s="5" t="s">
        <v>14</v>
      </c>
    </row>
    <row r="20" spans="1:2" x14ac:dyDescent="0.2">
      <c r="A20" s="5">
        <v>10105</v>
      </c>
      <c r="B20" s="5" t="s">
        <v>15</v>
      </c>
    </row>
    <row r="21" spans="1:2" x14ac:dyDescent="0.2">
      <c r="A21" s="5">
        <v>10106</v>
      </c>
      <c r="B21" s="5" t="s">
        <v>16</v>
      </c>
    </row>
    <row r="22" spans="1:2" x14ac:dyDescent="0.2">
      <c r="A22" s="5">
        <v>10107</v>
      </c>
      <c r="B22" s="5" t="s">
        <v>17</v>
      </c>
    </row>
    <row r="23" spans="1:2" x14ac:dyDescent="0.2">
      <c r="A23" s="5">
        <v>10190</v>
      </c>
      <c r="B23" s="5" t="s">
        <v>18</v>
      </c>
    </row>
    <row r="24" spans="1:2" x14ac:dyDescent="0.2">
      <c r="A24" s="5">
        <v>10191</v>
      </c>
      <c r="B24" s="5" t="s">
        <v>19</v>
      </c>
    </row>
    <row r="25" spans="1:2" x14ac:dyDescent="0.2">
      <c r="A25" s="5">
        <v>10192</v>
      </c>
      <c r="B25" s="5" t="s">
        <v>20</v>
      </c>
    </row>
    <row r="26" spans="1:2" x14ac:dyDescent="0.2">
      <c r="A26" s="3">
        <v>102</v>
      </c>
      <c r="B26" s="3" t="s">
        <v>21</v>
      </c>
    </row>
    <row r="27" spans="1:2" x14ac:dyDescent="0.2">
      <c r="A27" s="5">
        <v>10201</v>
      </c>
      <c r="B27" s="5" t="s">
        <v>22</v>
      </c>
    </row>
    <row r="28" spans="1:2" x14ac:dyDescent="0.2">
      <c r="A28" s="5">
        <v>10202</v>
      </c>
      <c r="B28" s="5" t="s">
        <v>23</v>
      </c>
    </row>
    <row r="29" spans="1:2" x14ac:dyDescent="0.2">
      <c r="A29" s="5">
        <v>10203</v>
      </c>
      <c r="B29" s="5" t="s">
        <v>24</v>
      </c>
    </row>
    <row r="30" spans="1:2" x14ac:dyDescent="0.2">
      <c r="A30" s="5">
        <v>10290</v>
      </c>
      <c r="B30" s="5" t="s">
        <v>25</v>
      </c>
    </row>
    <row r="31" spans="1:2" x14ac:dyDescent="0.2">
      <c r="A31" s="5">
        <v>10291</v>
      </c>
      <c r="B31" s="5" t="s">
        <v>26</v>
      </c>
    </row>
    <row r="32" spans="1:2" x14ac:dyDescent="0.2">
      <c r="A32" s="3">
        <v>103</v>
      </c>
      <c r="B32" s="3" t="s">
        <v>27</v>
      </c>
    </row>
    <row r="33" spans="1:2" x14ac:dyDescent="0.2">
      <c r="A33" s="5">
        <v>10301</v>
      </c>
      <c r="B33" s="5" t="s">
        <v>28</v>
      </c>
    </row>
    <row r="34" spans="1:2" x14ac:dyDescent="0.2">
      <c r="A34" s="5">
        <v>10302</v>
      </c>
      <c r="B34" s="5" t="s">
        <v>29</v>
      </c>
    </row>
    <row r="35" spans="1:2" x14ac:dyDescent="0.2">
      <c r="A35" s="5">
        <v>10303</v>
      </c>
      <c r="B35" s="5" t="s">
        <v>30</v>
      </c>
    </row>
    <row r="36" spans="1:2" x14ac:dyDescent="0.2">
      <c r="A36" s="5">
        <v>10304</v>
      </c>
      <c r="B36" s="5" t="s">
        <v>31</v>
      </c>
    </row>
    <row r="37" spans="1:2" x14ac:dyDescent="0.2">
      <c r="A37" s="5">
        <v>10305</v>
      </c>
      <c r="B37" s="5" t="s">
        <v>32</v>
      </c>
    </row>
    <row r="38" spans="1:2" x14ac:dyDescent="0.2">
      <c r="A38" s="5">
        <v>10390</v>
      </c>
      <c r="B38" s="5" t="s">
        <v>33</v>
      </c>
    </row>
    <row r="39" spans="1:2" x14ac:dyDescent="0.2">
      <c r="A39" s="5">
        <v>10391</v>
      </c>
      <c r="B39" s="5" t="s">
        <v>34</v>
      </c>
    </row>
    <row r="40" spans="1:2" x14ac:dyDescent="0.2">
      <c r="A40" s="5">
        <v>10392</v>
      </c>
      <c r="B40" s="5" t="s">
        <v>35</v>
      </c>
    </row>
    <row r="41" spans="1:2" x14ac:dyDescent="0.2">
      <c r="A41" s="5">
        <v>10393</v>
      </c>
      <c r="B41" s="5" t="s">
        <v>36</v>
      </c>
    </row>
    <row r="42" spans="1:2" x14ac:dyDescent="0.2">
      <c r="A42" s="3">
        <v>104</v>
      </c>
      <c r="B42" s="3" t="s">
        <v>37</v>
      </c>
    </row>
    <row r="43" spans="1:2" x14ac:dyDescent="0.2">
      <c r="A43" s="5">
        <v>10401</v>
      </c>
      <c r="B43" s="5" t="s">
        <v>38</v>
      </c>
    </row>
    <row r="44" spans="1:2" x14ac:dyDescent="0.2">
      <c r="A44" s="5">
        <v>10402</v>
      </c>
      <c r="B44" s="5" t="s">
        <v>39</v>
      </c>
    </row>
    <row r="45" spans="1:2" x14ac:dyDescent="0.2">
      <c r="A45" s="5">
        <v>10403</v>
      </c>
      <c r="B45" s="5" t="s">
        <v>40</v>
      </c>
    </row>
    <row r="46" spans="1:2" x14ac:dyDescent="0.2">
      <c r="A46" s="5">
        <v>10404</v>
      </c>
      <c r="B46" s="5" t="s">
        <v>41</v>
      </c>
    </row>
    <row r="47" spans="1:2" x14ac:dyDescent="0.2">
      <c r="A47" s="5">
        <v>10405</v>
      </c>
      <c r="B47" s="5" t="s">
        <v>42</v>
      </c>
    </row>
    <row r="48" spans="1:2" x14ac:dyDescent="0.2">
      <c r="A48" s="5">
        <v>10406</v>
      </c>
      <c r="B48" s="5" t="s">
        <v>43</v>
      </c>
    </row>
    <row r="49" spans="1:2" x14ac:dyDescent="0.2">
      <c r="A49" s="5">
        <v>10407</v>
      </c>
      <c r="B49" s="5" t="s">
        <v>44</v>
      </c>
    </row>
    <row r="50" spans="1:2" x14ac:dyDescent="0.2">
      <c r="A50" s="5">
        <v>10408</v>
      </c>
      <c r="B50" s="5" t="s">
        <v>45</v>
      </c>
    </row>
    <row r="51" spans="1:2" x14ac:dyDescent="0.2">
      <c r="A51" s="5">
        <v>10409</v>
      </c>
      <c r="B51" s="5" t="s">
        <v>46</v>
      </c>
    </row>
    <row r="52" spans="1:2" x14ac:dyDescent="0.2">
      <c r="A52" s="5">
        <v>10410</v>
      </c>
      <c r="B52" s="5" t="s">
        <v>47</v>
      </c>
    </row>
    <row r="53" spans="1:2" x14ac:dyDescent="0.2">
      <c r="A53" s="5">
        <v>10411</v>
      </c>
      <c r="B53" s="5" t="s">
        <v>48</v>
      </c>
    </row>
    <row r="54" spans="1:2" x14ac:dyDescent="0.2">
      <c r="A54" s="5">
        <v>10412</v>
      </c>
      <c r="B54" s="5" t="s">
        <v>49</v>
      </c>
    </row>
    <row r="55" spans="1:2" x14ac:dyDescent="0.2">
      <c r="A55" s="5">
        <v>10490</v>
      </c>
      <c r="B55" s="5" t="s">
        <v>50</v>
      </c>
    </row>
    <row r="56" spans="1:2" x14ac:dyDescent="0.2">
      <c r="A56" s="5">
        <v>10491</v>
      </c>
      <c r="B56" s="5" t="s">
        <v>51</v>
      </c>
    </row>
    <row r="57" spans="1:2" x14ac:dyDescent="0.2">
      <c r="A57" s="5">
        <v>10492</v>
      </c>
      <c r="B57" s="5" t="s">
        <v>52</v>
      </c>
    </row>
    <row r="58" spans="1:2" x14ac:dyDescent="0.2">
      <c r="A58" s="5">
        <v>10493</v>
      </c>
      <c r="B58" s="5" t="s">
        <v>53</v>
      </c>
    </row>
    <row r="59" spans="1:2" x14ac:dyDescent="0.2">
      <c r="A59" s="5">
        <v>10494</v>
      </c>
      <c r="B59" s="5" t="s">
        <v>54</v>
      </c>
    </row>
    <row r="60" spans="1:2" x14ac:dyDescent="0.2">
      <c r="A60" s="5">
        <v>10499</v>
      </c>
      <c r="B60" s="5" t="s">
        <v>55</v>
      </c>
    </row>
    <row r="61" spans="1:2" x14ac:dyDescent="0.2">
      <c r="A61" s="3">
        <v>105</v>
      </c>
      <c r="B61" s="3" t="s">
        <v>56</v>
      </c>
    </row>
    <row r="62" spans="1:2" x14ac:dyDescent="0.2">
      <c r="A62" s="5">
        <v>10501</v>
      </c>
      <c r="B62" s="5" t="s">
        <v>57</v>
      </c>
    </row>
    <row r="63" spans="1:2" x14ac:dyDescent="0.2">
      <c r="A63" s="5">
        <v>10502</v>
      </c>
      <c r="B63" s="5" t="s">
        <v>58</v>
      </c>
    </row>
    <row r="64" spans="1:2" x14ac:dyDescent="0.2">
      <c r="A64" s="5">
        <v>10503</v>
      </c>
      <c r="B64" s="5" t="s">
        <v>59</v>
      </c>
    </row>
    <row r="65" spans="1:2" x14ac:dyDescent="0.2">
      <c r="A65" s="5">
        <v>10504</v>
      </c>
      <c r="B65" s="5" t="s">
        <v>60</v>
      </c>
    </row>
    <row r="66" spans="1:2" x14ac:dyDescent="0.2">
      <c r="A66" s="5">
        <v>10505</v>
      </c>
      <c r="B66" s="5" t="s">
        <v>61</v>
      </c>
    </row>
    <row r="67" spans="1:2" x14ac:dyDescent="0.2">
      <c r="A67" s="5">
        <v>10506</v>
      </c>
      <c r="B67" s="5" t="s">
        <v>62</v>
      </c>
    </row>
    <row r="68" spans="1:2" x14ac:dyDescent="0.2">
      <c r="A68" s="5">
        <v>10507</v>
      </c>
      <c r="B68" s="5" t="s">
        <v>63</v>
      </c>
    </row>
    <row r="69" spans="1:2" x14ac:dyDescent="0.2">
      <c r="A69" s="5">
        <v>10590</v>
      </c>
      <c r="B69" s="5" t="s">
        <v>64</v>
      </c>
    </row>
    <row r="70" spans="1:2" x14ac:dyDescent="0.2">
      <c r="A70" s="5">
        <v>10591</v>
      </c>
      <c r="B70" s="5" t="s">
        <v>65</v>
      </c>
    </row>
    <row r="71" spans="1:2" x14ac:dyDescent="0.2">
      <c r="A71" s="5">
        <v>10599</v>
      </c>
      <c r="B71" s="5" t="s">
        <v>66</v>
      </c>
    </row>
    <row r="72" spans="1:2" x14ac:dyDescent="0.2">
      <c r="A72" s="3">
        <v>2</v>
      </c>
      <c r="B72" s="3" t="s">
        <v>67</v>
      </c>
    </row>
    <row r="73" spans="1:2" x14ac:dyDescent="0.2">
      <c r="A73" s="3">
        <v>201</v>
      </c>
      <c r="B73" s="3" t="s">
        <v>68</v>
      </c>
    </row>
    <row r="74" spans="1:2" x14ac:dyDescent="0.2">
      <c r="A74" s="5">
        <v>20101</v>
      </c>
      <c r="B74" s="5" t="s">
        <v>69</v>
      </c>
    </row>
    <row r="75" spans="1:2" x14ac:dyDescent="0.2">
      <c r="A75" s="5">
        <v>20102</v>
      </c>
      <c r="B75" s="5" t="s">
        <v>70</v>
      </c>
    </row>
    <row r="76" spans="1:2" x14ac:dyDescent="0.2">
      <c r="A76" s="5">
        <v>20103</v>
      </c>
      <c r="B76" s="5" t="s">
        <v>71</v>
      </c>
    </row>
    <row r="77" spans="1:2" x14ac:dyDescent="0.2">
      <c r="A77" s="5">
        <v>20104</v>
      </c>
      <c r="B77" s="5" t="s">
        <v>72</v>
      </c>
    </row>
    <row r="78" spans="1:2" x14ac:dyDescent="0.2">
      <c r="A78" s="5">
        <v>20105</v>
      </c>
      <c r="B78" s="5" t="s">
        <v>73</v>
      </c>
    </row>
    <row r="79" spans="1:2" x14ac:dyDescent="0.2">
      <c r="A79" s="5">
        <v>20106</v>
      </c>
      <c r="B79" s="5" t="s">
        <v>74</v>
      </c>
    </row>
    <row r="80" spans="1:2" x14ac:dyDescent="0.2">
      <c r="A80" s="5">
        <v>20107</v>
      </c>
      <c r="B80" s="5" t="s">
        <v>75</v>
      </c>
    </row>
    <row r="81" spans="1:2" x14ac:dyDescent="0.2">
      <c r="A81" s="5">
        <v>20108</v>
      </c>
      <c r="B81" s="5" t="s">
        <v>76</v>
      </c>
    </row>
    <row r="82" spans="1:2" x14ac:dyDescent="0.2">
      <c r="A82" s="5">
        <v>20109</v>
      </c>
      <c r="B82" s="5" t="s">
        <v>77</v>
      </c>
    </row>
    <row r="83" spans="1:2" x14ac:dyDescent="0.2">
      <c r="A83" s="5">
        <v>20110</v>
      </c>
      <c r="B83" s="5" t="s">
        <v>78</v>
      </c>
    </row>
    <row r="84" spans="1:2" x14ac:dyDescent="0.2">
      <c r="A84" s="5">
        <v>20190</v>
      </c>
      <c r="B84" s="5" t="s">
        <v>79</v>
      </c>
    </row>
    <row r="85" spans="1:2" x14ac:dyDescent="0.2">
      <c r="A85" s="5">
        <v>20191</v>
      </c>
      <c r="B85" s="5" t="s">
        <v>80</v>
      </c>
    </row>
    <row r="86" spans="1:2" x14ac:dyDescent="0.2">
      <c r="A86" s="5">
        <v>20192</v>
      </c>
      <c r="B86" s="5" t="s">
        <v>81</v>
      </c>
    </row>
    <row r="87" spans="1:2" x14ac:dyDescent="0.2">
      <c r="A87" s="5">
        <v>20193</v>
      </c>
      <c r="B87" s="5" t="s">
        <v>82</v>
      </c>
    </row>
    <row r="88" spans="1:2" x14ac:dyDescent="0.2">
      <c r="A88" s="5">
        <v>20194</v>
      </c>
      <c r="B88" s="5" t="s">
        <v>83</v>
      </c>
    </row>
    <row r="89" spans="1:2" x14ac:dyDescent="0.2">
      <c r="A89" s="5">
        <v>20195</v>
      </c>
      <c r="B89" s="5" t="s">
        <v>84</v>
      </c>
    </row>
    <row r="90" spans="1:2" x14ac:dyDescent="0.2">
      <c r="A90" s="5">
        <v>20196</v>
      </c>
      <c r="B90" s="5" t="s">
        <v>85</v>
      </c>
    </row>
    <row r="91" spans="1:2" x14ac:dyDescent="0.2">
      <c r="A91" s="5">
        <v>20197</v>
      </c>
      <c r="B91" s="5" t="s">
        <v>86</v>
      </c>
    </row>
    <row r="92" spans="1:2" x14ac:dyDescent="0.2">
      <c r="A92" s="5">
        <v>20199</v>
      </c>
      <c r="B92" s="5" t="s">
        <v>87</v>
      </c>
    </row>
    <row r="93" spans="1:2" x14ac:dyDescent="0.2">
      <c r="A93" s="3">
        <v>202</v>
      </c>
      <c r="B93" s="3" t="s">
        <v>88</v>
      </c>
    </row>
    <row r="94" spans="1:2" x14ac:dyDescent="0.2">
      <c r="A94" s="5">
        <v>20201</v>
      </c>
      <c r="B94" s="5" t="s">
        <v>89</v>
      </c>
    </row>
    <row r="95" spans="1:2" x14ac:dyDescent="0.2">
      <c r="A95" s="5">
        <v>20202</v>
      </c>
      <c r="B95" s="5" t="s">
        <v>90</v>
      </c>
    </row>
    <row r="96" spans="1:2" x14ac:dyDescent="0.2">
      <c r="A96" s="5">
        <v>20203</v>
      </c>
      <c r="B96" s="5" t="s">
        <v>91</v>
      </c>
    </row>
    <row r="97" spans="1:2" x14ac:dyDescent="0.2">
      <c r="A97" s="5">
        <v>20204</v>
      </c>
      <c r="B97" s="5" t="s">
        <v>92</v>
      </c>
    </row>
    <row r="98" spans="1:2" x14ac:dyDescent="0.2">
      <c r="A98" s="5">
        <v>20205</v>
      </c>
      <c r="B98" s="5" t="s">
        <v>93</v>
      </c>
    </row>
    <row r="99" spans="1:2" x14ac:dyDescent="0.2">
      <c r="A99" s="5">
        <v>20206</v>
      </c>
      <c r="B99" s="5" t="s">
        <v>94</v>
      </c>
    </row>
    <row r="100" spans="1:2" x14ac:dyDescent="0.2">
      <c r="A100" s="5">
        <v>20207</v>
      </c>
      <c r="B100" s="5" t="s">
        <v>95</v>
      </c>
    </row>
    <row r="101" spans="1:2" x14ac:dyDescent="0.2">
      <c r="A101" s="5">
        <v>20208</v>
      </c>
      <c r="B101" s="5" t="s">
        <v>96</v>
      </c>
    </row>
    <row r="102" spans="1:2" x14ac:dyDescent="0.2">
      <c r="A102" s="5">
        <v>20209</v>
      </c>
      <c r="B102" s="5" t="s">
        <v>97</v>
      </c>
    </row>
    <row r="103" spans="1:2" x14ac:dyDescent="0.2">
      <c r="A103" s="5">
        <v>20290</v>
      </c>
      <c r="B103" s="5" t="s">
        <v>98</v>
      </c>
    </row>
    <row r="104" spans="1:2" x14ac:dyDescent="0.2">
      <c r="A104" s="5">
        <v>20291</v>
      </c>
      <c r="B104" s="5" t="s">
        <v>99</v>
      </c>
    </row>
    <row r="105" spans="1:2" x14ac:dyDescent="0.2">
      <c r="A105" s="5">
        <v>20292</v>
      </c>
      <c r="B105" s="5" t="s">
        <v>100</v>
      </c>
    </row>
    <row r="106" spans="1:2" x14ac:dyDescent="0.2">
      <c r="A106" s="5">
        <v>20293</v>
      </c>
      <c r="B106" s="5" t="s">
        <v>101</v>
      </c>
    </row>
    <row r="107" spans="1:2" x14ac:dyDescent="0.2">
      <c r="A107" s="5">
        <v>20294</v>
      </c>
      <c r="B107" s="5" t="s">
        <v>102</v>
      </c>
    </row>
    <row r="108" spans="1:2" x14ac:dyDescent="0.2">
      <c r="A108" s="5">
        <v>20295</v>
      </c>
      <c r="B108" s="5" t="s">
        <v>103</v>
      </c>
    </row>
    <row r="109" spans="1:2" x14ac:dyDescent="0.2">
      <c r="A109" s="5">
        <v>20296</v>
      </c>
      <c r="B109" s="5" t="s">
        <v>104</v>
      </c>
    </row>
    <row r="110" spans="1:2" x14ac:dyDescent="0.2">
      <c r="A110" s="5">
        <v>20297</v>
      </c>
      <c r="B110" s="5" t="s">
        <v>105</v>
      </c>
    </row>
    <row r="111" spans="1:2" x14ac:dyDescent="0.2">
      <c r="A111" s="3">
        <v>203</v>
      </c>
      <c r="B111" s="3" t="s">
        <v>106</v>
      </c>
    </row>
    <row r="112" spans="1:2" x14ac:dyDescent="0.2">
      <c r="A112" s="5">
        <v>20301</v>
      </c>
      <c r="B112" s="5" t="s">
        <v>107</v>
      </c>
    </row>
    <row r="113" spans="1:2" x14ac:dyDescent="0.2">
      <c r="A113" s="5">
        <v>20302</v>
      </c>
      <c r="B113" s="5" t="s">
        <v>108</v>
      </c>
    </row>
    <row r="114" spans="1:2" x14ac:dyDescent="0.2">
      <c r="A114" s="5">
        <v>20303</v>
      </c>
      <c r="B114" s="5" t="s">
        <v>109</v>
      </c>
    </row>
    <row r="115" spans="1:2" x14ac:dyDescent="0.2">
      <c r="A115" s="5">
        <v>20304</v>
      </c>
      <c r="B115" s="5" t="s">
        <v>110</v>
      </c>
    </row>
    <row r="116" spans="1:2" x14ac:dyDescent="0.2">
      <c r="A116" s="5">
        <v>20305</v>
      </c>
      <c r="B116" s="5" t="s">
        <v>111</v>
      </c>
    </row>
    <row r="117" spans="1:2" x14ac:dyDescent="0.2">
      <c r="A117" s="5">
        <v>20306</v>
      </c>
      <c r="B117" s="5" t="s">
        <v>112</v>
      </c>
    </row>
    <row r="118" spans="1:2" x14ac:dyDescent="0.2">
      <c r="A118" s="5">
        <v>20307</v>
      </c>
      <c r="B118" s="5" t="s">
        <v>113</v>
      </c>
    </row>
    <row r="119" spans="1:2" x14ac:dyDescent="0.2">
      <c r="A119" s="5">
        <v>20308</v>
      </c>
      <c r="B119" s="5" t="s">
        <v>114</v>
      </c>
    </row>
    <row r="120" spans="1:2" x14ac:dyDescent="0.2">
      <c r="A120" s="5">
        <v>20309</v>
      </c>
      <c r="B120" s="5" t="s">
        <v>115</v>
      </c>
    </row>
    <row r="121" spans="1:2" x14ac:dyDescent="0.2">
      <c r="A121" s="5">
        <v>20310</v>
      </c>
      <c r="B121" s="5" t="s">
        <v>116</v>
      </c>
    </row>
    <row r="122" spans="1:2" x14ac:dyDescent="0.2">
      <c r="A122" s="5">
        <v>20311</v>
      </c>
      <c r="B122" s="5" t="s">
        <v>117</v>
      </c>
    </row>
    <row r="123" spans="1:2" x14ac:dyDescent="0.2">
      <c r="A123" s="5">
        <v>20312</v>
      </c>
      <c r="B123" s="5" t="s">
        <v>118</v>
      </c>
    </row>
    <row r="124" spans="1:2" x14ac:dyDescent="0.2">
      <c r="A124" s="5">
        <v>20313</v>
      </c>
      <c r="B124" s="5" t="s">
        <v>119</v>
      </c>
    </row>
    <row r="125" spans="1:2" x14ac:dyDescent="0.2">
      <c r="A125" s="5">
        <v>20314</v>
      </c>
      <c r="B125" s="5" t="s">
        <v>120</v>
      </c>
    </row>
    <row r="126" spans="1:2" x14ac:dyDescent="0.2">
      <c r="A126" s="5">
        <v>20315</v>
      </c>
      <c r="B126" s="5" t="s">
        <v>121</v>
      </c>
    </row>
    <row r="127" spans="1:2" x14ac:dyDescent="0.2">
      <c r="A127" s="5">
        <v>20316</v>
      </c>
      <c r="B127" s="5" t="s">
        <v>122</v>
      </c>
    </row>
    <row r="128" spans="1:2" x14ac:dyDescent="0.2">
      <c r="A128" s="5">
        <v>20317</v>
      </c>
      <c r="B128" s="5" t="s">
        <v>123</v>
      </c>
    </row>
    <row r="129" spans="1:2" x14ac:dyDescent="0.2">
      <c r="A129" s="5">
        <v>20318</v>
      </c>
      <c r="B129" s="5" t="s">
        <v>124</v>
      </c>
    </row>
    <row r="130" spans="1:2" x14ac:dyDescent="0.2">
      <c r="A130" s="5">
        <v>20319</v>
      </c>
      <c r="B130" s="5" t="s">
        <v>125</v>
      </c>
    </row>
    <row r="131" spans="1:2" x14ac:dyDescent="0.2">
      <c r="A131" s="5">
        <v>20320</v>
      </c>
      <c r="B131" s="5" t="s">
        <v>126</v>
      </c>
    </row>
    <row r="132" spans="1:2" x14ac:dyDescent="0.2">
      <c r="A132" s="5">
        <v>20390</v>
      </c>
      <c r="B132" s="5" t="s">
        <v>127</v>
      </c>
    </row>
    <row r="133" spans="1:2" x14ac:dyDescent="0.2">
      <c r="A133" s="5">
        <v>20391</v>
      </c>
      <c r="B133" s="5" t="s">
        <v>128</v>
      </c>
    </row>
    <row r="134" spans="1:2" x14ac:dyDescent="0.2">
      <c r="A134" s="5">
        <v>20392</v>
      </c>
      <c r="B134" s="5" t="s">
        <v>129</v>
      </c>
    </row>
    <row r="135" spans="1:2" x14ac:dyDescent="0.2">
      <c r="A135" s="5">
        <v>20393</v>
      </c>
      <c r="B135" s="5" t="s">
        <v>130</v>
      </c>
    </row>
    <row r="136" spans="1:2" x14ac:dyDescent="0.2">
      <c r="A136" s="5">
        <v>20394</v>
      </c>
      <c r="B136" s="5" t="s">
        <v>131</v>
      </c>
    </row>
    <row r="137" spans="1:2" x14ac:dyDescent="0.2">
      <c r="A137" s="5">
        <v>20395</v>
      </c>
      <c r="B137" s="5" t="s">
        <v>132</v>
      </c>
    </row>
    <row r="138" spans="1:2" x14ac:dyDescent="0.2">
      <c r="A138" s="5">
        <v>20396</v>
      </c>
      <c r="B138" s="5" t="s">
        <v>133</v>
      </c>
    </row>
    <row r="139" spans="1:2" x14ac:dyDescent="0.2">
      <c r="A139" s="5">
        <v>20397</v>
      </c>
      <c r="B139" s="5" t="s">
        <v>134</v>
      </c>
    </row>
    <row r="140" spans="1:2" x14ac:dyDescent="0.2">
      <c r="A140" s="5">
        <v>20398</v>
      </c>
      <c r="B140" s="5" t="s">
        <v>135</v>
      </c>
    </row>
    <row r="141" spans="1:2" x14ac:dyDescent="0.2">
      <c r="A141" s="5">
        <v>20399</v>
      </c>
      <c r="B141" s="5" t="s">
        <v>136</v>
      </c>
    </row>
    <row r="142" spans="1:2" x14ac:dyDescent="0.2">
      <c r="A142" s="3">
        <v>204</v>
      </c>
      <c r="B142" s="3" t="s">
        <v>137</v>
      </c>
    </row>
    <row r="143" spans="1:2" x14ac:dyDescent="0.2">
      <c r="A143" s="5">
        <v>20401</v>
      </c>
      <c r="B143" s="5" t="s">
        <v>138</v>
      </c>
    </row>
    <row r="144" spans="1:2" x14ac:dyDescent="0.2">
      <c r="A144" s="5">
        <v>20402</v>
      </c>
      <c r="B144" s="5" t="s">
        <v>139</v>
      </c>
    </row>
    <row r="145" spans="1:2" x14ac:dyDescent="0.2">
      <c r="A145" s="5">
        <v>20403</v>
      </c>
      <c r="B145" s="5" t="s">
        <v>140</v>
      </c>
    </row>
    <row r="146" spans="1:2" x14ac:dyDescent="0.2">
      <c r="A146" s="5">
        <v>20404</v>
      </c>
      <c r="B146" s="5" t="s">
        <v>141</v>
      </c>
    </row>
    <row r="147" spans="1:2" x14ac:dyDescent="0.2">
      <c r="A147" s="5">
        <v>20405</v>
      </c>
      <c r="B147" s="5" t="s">
        <v>142</v>
      </c>
    </row>
    <row r="148" spans="1:2" x14ac:dyDescent="0.2">
      <c r="A148" s="5">
        <v>20406</v>
      </c>
      <c r="B148" s="5" t="s">
        <v>143</v>
      </c>
    </row>
    <row r="149" spans="1:2" x14ac:dyDescent="0.2">
      <c r="A149" s="5">
        <v>20407</v>
      </c>
      <c r="B149" s="5" t="s">
        <v>144</v>
      </c>
    </row>
    <row r="150" spans="1:2" x14ac:dyDescent="0.2">
      <c r="A150" s="5">
        <v>20408</v>
      </c>
      <c r="B150" s="5" t="s">
        <v>145</v>
      </c>
    </row>
    <row r="151" spans="1:2" x14ac:dyDescent="0.2">
      <c r="A151" s="5">
        <v>20409</v>
      </c>
      <c r="B151" s="5" t="s">
        <v>146</v>
      </c>
    </row>
    <row r="152" spans="1:2" x14ac:dyDescent="0.2">
      <c r="A152" s="5">
        <v>20410</v>
      </c>
      <c r="B152" s="5" t="s">
        <v>147</v>
      </c>
    </row>
    <row r="153" spans="1:2" x14ac:dyDescent="0.2">
      <c r="A153" s="5">
        <v>20411</v>
      </c>
      <c r="B153" s="5" t="s">
        <v>148</v>
      </c>
    </row>
    <row r="154" spans="1:2" x14ac:dyDescent="0.2">
      <c r="A154" s="5">
        <v>20412</v>
      </c>
      <c r="B154" s="5" t="s">
        <v>149</v>
      </c>
    </row>
    <row r="155" spans="1:2" x14ac:dyDescent="0.2">
      <c r="A155" s="5">
        <v>20413</v>
      </c>
      <c r="B155" s="5" t="s">
        <v>150</v>
      </c>
    </row>
    <row r="156" spans="1:2" x14ac:dyDescent="0.2">
      <c r="A156" s="5">
        <v>20414</v>
      </c>
      <c r="B156" s="5" t="s">
        <v>151</v>
      </c>
    </row>
    <row r="157" spans="1:2" x14ac:dyDescent="0.2">
      <c r="A157" s="5">
        <v>20415</v>
      </c>
      <c r="B157" s="5" t="s">
        <v>152</v>
      </c>
    </row>
    <row r="158" spans="1:2" x14ac:dyDescent="0.2">
      <c r="A158" s="5">
        <v>20416</v>
      </c>
      <c r="B158" s="5" t="s">
        <v>153</v>
      </c>
    </row>
    <row r="159" spans="1:2" x14ac:dyDescent="0.2">
      <c r="A159" s="5">
        <v>20417</v>
      </c>
      <c r="B159" s="5" t="s">
        <v>154</v>
      </c>
    </row>
    <row r="160" spans="1:2" x14ac:dyDescent="0.2">
      <c r="A160" s="5">
        <v>20490</v>
      </c>
      <c r="B160" s="5" t="s">
        <v>155</v>
      </c>
    </row>
    <row r="161" spans="1:2" x14ac:dyDescent="0.2">
      <c r="A161" s="5">
        <v>20491</v>
      </c>
      <c r="B161" s="5" t="s">
        <v>156</v>
      </c>
    </row>
    <row r="162" spans="1:2" x14ac:dyDescent="0.2">
      <c r="A162" s="5">
        <v>20492</v>
      </c>
      <c r="B162" s="5" t="s">
        <v>157</v>
      </c>
    </row>
    <row r="163" spans="1:2" x14ac:dyDescent="0.2">
      <c r="A163" s="5">
        <v>20493</v>
      </c>
      <c r="B163" s="5" t="s">
        <v>158</v>
      </c>
    </row>
    <row r="164" spans="1:2" x14ac:dyDescent="0.2">
      <c r="A164" s="5">
        <v>20494</v>
      </c>
      <c r="B164" s="5" t="s">
        <v>159</v>
      </c>
    </row>
    <row r="165" spans="1:2" x14ac:dyDescent="0.2">
      <c r="A165" s="5">
        <v>20495</v>
      </c>
      <c r="B165" s="5" t="s">
        <v>160</v>
      </c>
    </row>
    <row r="166" spans="1:2" x14ac:dyDescent="0.2">
      <c r="A166" s="5">
        <v>20496</v>
      </c>
      <c r="B166" s="5" t="s">
        <v>161</v>
      </c>
    </row>
    <row r="167" spans="1:2" x14ac:dyDescent="0.2">
      <c r="A167" s="5">
        <v>20497</v>
      </c>
      <c r="B167" s="5" t="s">
        <v>162</v>
      </c>
    </row>
    <row r="168" spans="1:2" x14ac:dyDescent="0.2">
      <c r="A168" s="5">
        <v>20498</v>
      </c>
      <c r="B168" s="5" t="s">
        <v>163</v>
      </c>
    </row>
    <row r="169" spans="1:2" x14ac:dyDescent="0.2">
      <c r="A169" s="5">
        <v>20499</v>
      </c>
      <c r="B169" s="5" t="s">
        <v>164</v>
      </c>
    </row>
    <row r="170" spans="1:2" x14ac:dyDescent="0.2">
      <c r="A170" s="3">
        <v>205</v>
      </c>
      <c r="B170" s="3" t="s">
        <v>165</v>
      </c>
    </row>
    <row r="171" spans="1:2" x14ac:dyDescent="0.2">
      <c r="A171" s="5">
        <v>20501</v>
      </c>
      <c r="B171" s="5" t="s">
        <v>166</v>
      </c>
    </row>
    <row r="172" spans="1:2" x14ac:dyDescent="0.2">
      <c r="A172" s="5">
        <v>20502</v>
      </c>
      <c r="B172" s="5" t="s">
        <v>167</v>
      </c>
    </row>
    <row r="173" spans="1:2" x14ac:dyDescent="0.2">
      <c r="A173" s="5">
        <v>20503</v>
      </c>
      <c r="B173" s="5" t="s">
        <v>168</v>
      </c>
    </row>
    <row r="174" spans="1:2" x14ac:dyDescent="0.2">
      <c r="A174" s="5">
        <v>20599</v>
      </c>
      <c r="B174" s="5" t="s">
        <v>169</v>
      </c>
    </row>
    <row r="175" spans="1:2" x14ac:dyDescent="0.2">
      <c r="A175" s="3">
        <v>206</v>
      </c>
      <c r="B175" s="3" t="s">
        <v>170</v>
      </c>
    </row>
    <row r="176" spans="1:2" x14ac:dyDescent="0.2">
      <c r="A176" s="5">
        <v>20601</v>
      </c>
      <c r="B176" s="5" t="s">
        <v>171</v>
      </c>
    </row>
    <row r="177" spans="1:2" x14ac:dyDescent="0.2">
      <c r="A177" s="5">
        <v>20602</v>
      </c>
      <c r="B177" s="5" t="s">
        <v>172</v>
      </c>
    </row>
    <row r="178" spans="1:2" x14ac:dyDescent="0.2">
      <c r="A178" s="5">
        <v>20603</v>
      </c>
      <c r="B178" s="5" t="s">
        <v>173</v>
      </c>
    </row>
    <row r="179" spans="1:2" x14ac:dyDescent="0.2">
      <c r="A179" s="5">
        <v>20604</v>
      </c>
      <c r="B179" s="5" t="s">
        <v>174</v>
      </c>
    </row>
    <row r="180" spans="1:2" x14ac:dyDescent="0.2">
      <c r="A180" s="5">
        <v>20605</v>
      </c>
      <c r="B180" s="5" t="s">
        <v>175</v>
      </c>
    </row>
    <row r="181" spans="1:2" x14ac:dyDescent="0.2">
      <c r="A181" s="5">
        <v>20699</v>
      </c>
      <c r="B181" s="5" t="s">
        <v>176</v>
      </c>
    </row>
    <row r="182" spans="1:2" x14ac:dyDescent="0.2">
      <c r="A182" s="3">
        <v>207</v>
      </c>
      <c r="B182" s="3" t="s">
        <v>177</v>
      </c>
    </row>
    <row r="183" spans="1:2" x14ac:dyDescent="0.2">
      <c r="A183" s="5">
        <v>20701</v>
      </c>
      <c r="B183" s="5" t="s">
        <v>178</v>
      </c>
    </row>
    <row r="184" spans="1:2" x14ac:dyDescent="0.2">
      <c r="A184" s="5">
        <v>20702</v>
      </c>
      <c r="B184" s="5" t="s">
        <v>179</v>
      </c>
    </row>
    <row r="185" spans="1:2" x14ac:dyDescent="0.2">
      <c r="A185" s="5">
        <v>20790</v>
      </c>
      <c r="B185" s="5" t="s">
        <v>180</v>
      </c>
    </row>
    <row r="186" spans="1:2" x14ac:dyDescent="0.2">
      <c r="A186" s="5">
        <v>20799</v>
      </c>
      <c r="B186" s="5" t="s">
        <v>181</v>
      </c>
    </row>
    <row r="187" spans="1:2" x14ac:dyDescent="0.2">
      <c r="A187" s="3">
        <v>208</v>
      </c>
      <c r="B187" s="3" t="s">
        <v>182</v>
      </c>
    </row>
    <row r="188" spans="1:2" x14ac:dyDescent="0.2">
      <c r="A188" s="5">
        <v>20801</v>
      </c>
      <c r="B188" s="5" t="s">
        <v>183</v>
      </c>
    </row>
    <row r="189" spans="1:2" x14ac:dyDescent="0.2">
      <c r="A189" s="5">
        <v>20802</v>
      </c>
      <c r="B189" s="5" t="s">
        <v>184</v>
      </c>
    </row>
    <row r="190" spans="1:2" x14ac:dyDescent="0.2">
      <c r="A190" s="5">
        <v>20803</v>
      </c>
      <c r="B190" s="5" t="s">
        <v>185</v>
      </c>
    </row>
    <row r="191" spans="1:2" x14ac:dyDescent="0.2">
      <c r="A191" s="5">
        <v>20890</v>
      </c>
      <c r="B191" s="5" t="s">
        <v>186</v>
      </c>
    </row>
    <row r="192" spans="1:2" x14ac:dyDescent="0.2">
      <c r="A192" s="5">
        <v>20899</v>
      </c>
      <c r="B192" s="5" t="s">
        <v>187</v>
      </c>
    </row>
    <row r="193" spans="1:2" x14ac:dyDescent="0.2">
      <c r="A193" s="3">
        <v>3</v>
      </c>
      <c r="B193" s="3" t="s">
        <v>188</v>
      </c>
    </row>
    <row r="194" spans="1:2" x14ac:dyDescent="0.2">
      <c r="A194" s="3">
        <v>301</v>
      </c>
      <c r="B194" s="3" t="s">
        <v>189</v>
      </c>
    </row>
    <row r="195" spans="1:2" x14ac:dyDescent="0.2">
      <c r="A195" s="5">
        <v>30101</v>
      </c>
      <c r="B195" s="5" t="s">
        <v>190</v>
      </c>
    </row>
    <row r="196" spans="1:2" x14ac:dyDescent="0.2">
      <c r="A196" s="5">
        <v>30102</v>
      </c>
      <c r="B196" s="5" t="s">
        <v>191</v>
      </c>
    </row>
    <row r="197" spans="1:2" x14ac:dyDescent="0.2">
      <c r="A197" s="5">
        <v>30103</v>
      </c>
      <c r="B197" s="5" t="s">
        <v>192</v>
      </c>
    </row>
    <row r="198" spans="1:2" x14ac:dyDescent="0.2">
      <c r="A198" s="5">
        <v>30104</v>
      </c>
      <c r="B198" s="5" t="s">
        <v>193</v>
      </c>
    </row>
    <row r="199" spans="1:2" x14ac:dyDescent="0.2">
      <c r="A199" s="5">
        <v>30105</v>
      </c>
      <c r="B199" s="5" t="s">
        <v>194</v>
      </c>
    </row>
    <row r="200" spans="1:2" x14ac:dyDescent="0.2">
      <c r="A200" s="5">
        <v>30106</v>
      </c>
      <c r="B200" s="5" t="s">
        <v>195</v>
      </c>
    </row>
    <row r="201" spans="1:2" x14ac:dyDescent="0.2">
      <c r="A201" s="5">
        <v>30107</v>
      </c>
      <c r="B201" s="5" t="s">
        <v>196</v>
      </c>
    </row>
    <row r="202" spans="1:2" x14ac:dyDescent="0.2">
      <c r="A202" s="5">
        <v>30199</v>
      </c>
      <c r="B202" s="5" t="s">
        <v>197</v>
      </c>
    </row>
    <row r="203" spans="1:2" x14ac:dyDescent="0.2">
      <c r="A203" s="3">
        <v>302</v>
      </c>
      <c r="B203" s="3" t="s">
        <v>198</v>
      </c>
    </row>
    <row r="204" spans="1:2" x14ac:dyDescent="0.2">
      <c r="A204" s="5">
        <v>30201</v>
      </c>
      <c r="B204" s="5" t="s">
        <v>199</v>
      </c>
    </row>
    <row r="205" spans="1:2" x14ac:dyDescent="0.2">
      <c r="A205" s="5">
        <v>30202</v>
      </c>
      <c r="B205" s="5" t="s">
        <v>200</v>
      </c>
    </row>
    <row r="206" spans="1:2" x14ac:dyDescent="0.2">
      <c r="A206" s="5">
        <v>30203</v>
      </c>
      <c r="B206" s="5" t="s">
        <v>201</v>
      </c>
    </row>
    <row r="207" spans="1:2" x14ac:dyDescent="0.2">
      <c r="A207" s="5">
        <v>30204</v>
      </c>
      <c r="B207" s="5" t="s">
        <v>202</v>
      </c>
    </row>
    <row r="208" spans="1:2" x14ac:dyDescent="0.2">
      <c r="A208" s="5">
        <v>30205</v>
      </c>
      <c r="B208" s="5" t="s">
        <v>203</v>
      </c>
    </row>
    <row r="209" spans="1:2" x14ac:dyDescent="0.2">
      <c r="A209" s="5">
        <v>30290</v>
      </c>
      <c r="B209" s="5" t="s">
        <v>204</v>
      </c>
    </row>
    <row r="210" spans="1:2" x14ac:dyDescent="0.2">
      <c r="A210" s="5">
        <v>30299</v>
      </c>
      <c r="B210" s="5" t="s">
        <v>205</v>
      </c>
    </row>
    <row r="211" spans="1:2" x14ac:dyDescent="0.2">
      <c r="A211" s="3">
        <v>303</v>
      </c>
      <c r="B211" s="3" t="s">
        <v>206</v>
      </c>
    </row>
    <row r="212" spans="1:2" x14ac:dyDescent="0.2">
      <c r="A212" s="5">
        <v>30301</v>
      </c>
      <c r="B212" s="5" t="s">
        <v>207</v>
      </c>
    </row>
    <row r="213" spans="1:2" x14ac:dyDescent="0.2">
      <c r="A213" s="5">
        <v>30302</v>
      </c>
      <c r="B213" s="5" t="s">
        <v>208</v>
      </c>
    </row>
    <row r="214" spans="1:2" x14ac:dyDescent="0.2">
      <c r="A214" s="5">
        <v>30303</v>
      </c>
      <c r="B214" s="5" t="s">
        <v>209</v>
      </c>
    </row>
    <row r="215" spans="1:2" x14ac:dyDescent="0.2">
      <c r="A215" s="5">
        <v>30304</v>
      </c>
      <c r="B215" s="5" t="s">
        <v>210</v>
      </c>
    </row>
    <row r="216" spans="1:2" x14ac:dyDescent="0.2">
      <c r="A216" s="5">
        <v>30305</v>
      </c>
      <c r="B216" s="5" t="s">
        <v>211</v>
      </c>
    </row>
    <row r="217" spans="1:2" x14ac:dyDescent="0.2">
      <c r="A217" s="5">
        <v>30306</v>
      </c>
      <c r="B217" s="5" t="s">
        <v>212</v>
      </c>
    </row>
    <row r="218" spans="1:2" x14ac:dyDescent="0.2">
      <c r="A218" s="5">
        <v>30399</v>
      </c>
      <c r="B218" s="5" t="s">
        <v>213</v>
      </c>
    </row>
    <row r="219" spans="1:2" x14ac:dyDescent="0.2">
      <c r="A219" s="3">
        <v>304</v>
      </c>
      <c r="B219" s="3" t="s">
        <v>214</v>
      </c>
    </row>
    <row r="220" spans="1:2" x14ac:dyDescent="0.2">
      <c r="A220" s="5">
        <v>30401</v>
      </c>
      <c r="B220" s="5" t="s">
        <v>215</v>
      </c>
    </row>
    <row r="221" spans="1:2" x14ac:dyDescent="0.2">
      <c r="A221" s="5">
        <v>30402</v>
      </c>
      <c r="B221" s="5" t="s">
        <v>216</v>
      </c>
    </row>
    <row r="222" spans="1:2" x14ac:dyDescent="0.2">
      <c r="A222" s="5">
        <v>30403</v>
      </c>
      <c r="B222" s="5" t="s">
        <v>217</v>
      </c>
    </row>
    <row r="223" spans="1:2" x14ac:dyDescent="0.2">
      <c r="A223" s="5">
        <v>30404</v>
      </c>
      <c r="B223" s="5" t="s">
        <v>218</v>
      </c>
    </row>
    <row r="224" spans="1:2" x14ac:dyDescent="0.2">
      <c r="A224" s="5">
        <v>30490</v>
      </c>
      <c r="B224" s="5" t="s">
        <v>219</v>
      </c>
    </row>
    <row r="225" spans="1:2" x14ac:dyDescent="0.2">
      <c r="A225" s="5">
        <v>30491</v>
      </c>
      <c r="B225" s="5" t="s">
        <v>220</v>
      </c>
    </row>
    <row r="226" spans="1:2" x14ac:dyDescent="0.2">
      <c r="A226" s="5">
        <v>30492</v>
      </c>
      <c r="B226" s="5" t="s">
        <v>221</v>
      </c>
    </row>
    <row r="227" spans="1:2" x14ac:dyDescent="0.2">
      <c r="A227" s="5">
        <v>30493</v>
      </c>
      <c r="B227" s="5" t="s">
        <v>222</v>
      </c>
    </row>
    <row r="228" spans="1:2" x14ac:dyDescent="0.2">
      <c r="A228" s="5">
        <v>30494</v>
      </c>
      <c r="B228" s="5" t="s">
        <v>223</v>
      </c>
    </row>
    <row r="229" spans="1:2" x14ac:dyDescent="0.2">
      <c r="A229" s="5">
        <v>30499</v>
      </c>
      <c r="B229" s="5" t="s">
        <v>224</v>
      </c>
    </row>
    <row r="230" spans="1:2" x14ac:dyDescent="0.2">
      <c r="A230" s="3">
        <v>4</v>
      </c>
      <c r="B230" s="3" t="s">
        <v>225</v>
      </c>
    </row>
    <row r="231" spans="1:2" x14ac:dyDescent="0.2">
      <c r="A231" s="3">
        <v>401</v>
      </c>
      <c r="B231" s="3" t="s">
        <v>226</v>
      </c>
    </row>
    <row r="232" spans="1:2" x14ac:dyDescent="0.2">
      <c r="A232" s="5">
        <v>40101</v>
      </c>
      <c r="B232" s="5" t="s">
        <v>227</v>
      </c>
    </row>
    <row r="233" spans="1:2" x14ac:dyDescent="0.2">
      <c r="A233" s="5">
        <v>40102</v>
      </c>
      <c r="B233" s="5" t="s">
        <v>228</v>
      </c>
    </row>
    <row r="234" spans="1:2" x14ac:dyDescent="0.2">
      <c r="A234" s="5">
        <v>40103</v>
      </c>
      <c r="B234" s="5" t="s">
        <v>229</v>
      </c>
    </row>
    <row r="235" spans="1:2" x14ac:dyDescent="0.2">
      <c r="A235" s="5">
        <v>40104</v>
      </c>
      <c r="B235" s="5" t="s">
        <v>230</v>
      </c>
    </row>
    <row r="236" spans="1:2" x14ac:dyDescent="0.2">
      <c r="A236" s="5">
        <v>40105</v>
      </c>
      <c r="B236" s="5" t="s">
        <v>231</v>
      </c>
    </row>
    <row r="237" spans="1:2" x14ac:dyDescent="0.2">
      <c r="A237" s="5">
        <v>40106</v>
      </c>
      <c r="B237" s="5" t="s">
        <v>232</v>
      </c>
    </row>
    <row r="238" spans="1:2" x14ac:dyDescent="0.2">
      <c r="A238" s="5">
        <v>40199</v>
      </c>
      <c r="B238" s="5" t="s">
        <v>233</v>
      </c>
    </row>
    <row r="239" spans="1:2" x14ac:dyDescent="0.2">
      <c r="A239" s="3">
        <v>402</v>
      </c>
      <c r="B239" s="3" t="s">
        <v>234</v>
      </c>
    </row>
    <row r="240" spans="1:2" x14ac:dyDescent="0.2">
      <c r="A240" s="5">
        <v>40201</v>
      </c>
      <c r="B240" s="5" t="s">
        <v>235</v>
      </c>
    </row>
    <row r="241" spans="1:2" x14ac:dyDescent="0.2">
      <c r="A241" s="5">
        <v>40202</v>
      </c>
      <c r="B241" s="5" t="s">
        <v>236</v>
      </c>
    </row>
    <row r="242" spans="1:2" x14ac:dyDescent="0.2">
      <c r="A242" s="5">
        <v>40203</v>
      </c>
      <c r="B242" s="5" t="s">
        <v>237</v>
      </c>
    </row>
    <row r="243" spans="1:2" x14ac:dyDescent="0.2">
      <c r="A243" s="5">
        <v>40204</v>
      </c>
      <c r="B243" s="5" t="s">
        <v>238</v>
      </c>
    </row>
    <row r="244" spans="1:2" x14ac:dyDescent="0.2">
      <c r="A244" s="5">
        <v>40205</v>
      </c>
      <c r="B244" s="5" t="s">
        <v>239</v>
      </c>
    </row>
    <row r="245" spans="1:2" x14ac:dyDescent="0.2">
      <c r="A245" s="5">
        <v>40206</v>
      </c>
      <c r="B245" s="5" t="s">
        <v>240</v>
      </c>
    </row>
    <row r="246" spans="1:2" x14ac:dyDescent="0.2">
      <c r="A246" s="5">
        <v>40290</v>
      </c>
      <c r="B246" s="5" t="s">
        <v>241</v>
      </c>
    </row>
    <row r="247" spans="1:2" x14ac:dyDescent="0.2">
      <c r="A247" s="5">
        <v>40299</v>
      </c>
      <c r="B247" s="5" t="s">
        <v>242</v>
      </c>
    </row>
    <row r="248" spans="1:2" x14ac:dyDescent="0.2">
      <c r="A248" s="3">
        <v>403</v>
      </c>
      <c r="B248" s="3" t="s">
        <v>243</v>
      </c>
    </row>
    <row r="249" spans="1:2" x14ac:dyDescent="0.2">
      <c r="A249" s="5">
        <v>40301</v>
      </c>
      <c r="B249" s="5" t="s">
        <v>244</v>
      </c>
    </row>
    <row r="250" spans="1:2" x14ac:dyDescent="0.2">
      <c r="A250" s="5">
        <v>40302</v>
      </c>
      <c r="B250" s="5" t="s">
        <v>245</v>
      </c>
    </row>
    <row r="251" spans="1:2" x14ac:dyDescent="0.2">
      <c r="A251" s="5">
        <v>40303</v>
      </c>
      <c r="B251" s="5" t="s">
        <v>246</v>
      </c>
    </row>
    <row r="252" spans="1:2" x14ac:dyDescent="0.2">
      <c r="A252" s="5">
        <v>40390</v>
      </c>
      <c r="B252" s="5" t="s">
        <v>247</v>
      </c>
    </row>
    <row r="253" spans="1:2" x14ac:dyDescent="0.2">
      <c r="A253" s="5">
        <v>40399</v>
      </c>
      <c r="B253" s="5" t="s">
        <v>248</v>
      </c>
    </row>
    <row r="254" spans="1:2" x14ac:dyDescent="0.2">
      <c r="A254" s="3">
        <v>404</v>
      </c>
      <c r="B254" s="3" t="s">
        <v>249</v>
      </c>
    </row>
    <row r="255" spans="1:2" x14ac:dyDescent="0.2">
      <c r="A255" s="5">
        <v>40401</v>
      </c>
      <c r="B255" s="5" t="s">
        <v>250</v>
      </c>
    </row>
    <row r="256" spans="1:2" x14ac:dyDescent="0.2">
      <c r="A256" s="5">
        <v>40402</v>
      </c>
      <c r="B256" s="5" t="s">
        <v>251</v>
      </c>
    </row>
    <row r="257" spans="1:2" x14ac:dyDescent="0.2">
      <c r="A257" s="5">
        <v>40403</v>
      </c>
      <c r="B257" s="5" t="s">
        <v>252</v>
      </c>
    </row>
    <row r="258" spans="1:2" x14ac:dyDescent="0.2">
      <c r="A258" s="5">
        <v>40499</v>
      </c>
      <c r="B258" s="5" t="s">
        <v>253</v>
      </c>
    </row>
    <row r="259" spans="1:2" x14ac:dyDescent="0.2">
      <c r="A259" s="3">
        <v>405</v>
      </c>
      <c r="B259" s="3" t="s">
        <v>254</v>
      </c>
    </row>
    <row r="260" spans="1:2" x14ac:dyDescent="0.2">
      <c r="A260" s="5">
        <v>40501</v>
      </c>
      <c r="B260" s="5" t="s">
        <v>255</v>
      </c>
    </row>
    <row r="261" spans="1:2" x14ac:dyDescent="0.2">
      <c r="A261" s="5">
        <v>40502</v>
      </c>
      <c r="B261" s="5" t="s">
        <v>256</v>
      </c>
    </row>
    <row r="262" spans="1:2" x14ac:dyDescent="0.2">
      <c r="A262" s="5">
        <v>40503</v>
      </c>
      <c r="B262" s="5" t="s">
        <v>257</v>
      </c>
    </row>
    <row r="263" spans="1:2" x14ac:dyDescent="0.2">
      <c r="A263" s="5">
        <v>40590</v>
      </c>
      <c r="B263" s="5" t="s">
        <v>258</v>
      </c>
    </row>
    <row r="264" spans="1:2" x14ac:dyDescent="0.2">
      <c r="A264" s="5">
        <v>40591</v>
      </c>
      <c r="B264" s="5" t="s">
        <v>259</v>
      </c>
    </row>
    <row r="265" spans="1:2" x14ac:dyDescent="0.2">
      <c r="A265" s="5">
        <v>40599</v>
      </c>
      <c r="B265" s="5" t="s">
        <v>260</v>
      </c>
    </row>
    <row r="266" spans="1:2" x14ac:dyDescent="0.2">
      <c r="A266" s="3">
        <v>406</v>
      </c>
      <c r="B266" s="3" t="s">
        <v>261</v>
      </c>
    </row>
    <row r="267" spans="1:2" x14ac:dyDescent="0.2">
      <c r="A267" s="5">
        <v>40601</v>
      </c>
      <c r="B267" s="5" t="s">
        <v>262</v>
      </c>
    </row>
    <row r="268" spans="1:2" x14ac:dyDescent="0.2">
      <c r="A268" s="5">
        <v>40602</v>
      </c>
      <c r="B268" s="5" t="s">
        <v>263</v>
      </c>
    </row>
    <row r="269" spans="1:2" x14ac:dyDescent="0.2">
      <c r="A269" s="5">
        <v>40690</v>
      </c>
      <c r="B269" s="5" t="s">
        <v>264</v>
      </c>
    </row>
    <row r="270" spans="1:2" x14ac:dyDescent="0.2">
      <c r="A270" s="5">
        <v>40699</v>
      </c>
      <c r="B270" s="5" t="s">
        <v>265</v>
      </c>
    </row>
    <row r="271" spans="1:2" x14ac:dyDescent="0.2">
      <c r="A271" s="3">
        <v>407</v>
      </c>
      <c r="B271" s="3" t="s">
        <v>266</v>
      </c>
    </row>
    <row r="272" spans="1:2" x14ac:dyDescent="0.2">
      <c r="A272" s="5">
        <v>40701</v>
      </c>
      <c r="B272" s="5" t="s">
        <v>267</v>
      </c>
    </row>
    <row r="273" spans="1:2" x14ac:dyDescent="0.2">
      <c r="A273" s="5">
        <v>40702</v>
      </c>
      <c r="B273" s="5" t="s">
        <v>268</v>
      </c>
    </row>
    <row r="274" spans="1:2" x14ac:dyDescent="0.2">
      <c r="A274" s="5">
        <v>40703</v>
      </c>
      <c r="B274" s="5" t="s">
        <v>269</v>
      </c>
    </row>
    <row r="275" spans="1:2" x14ac:dyDescent="0.2">
      <c r="A275" s="5">
        <v>40704</v>
      </c>
      <c r="B275" s="5" t="s">
        <v>270</v>
      </c>
    </row>
    <row r="276" spans="1:2" x14ac:dyDescent="0.2">
      <c r="A276" s="5">
        <v>40790</v>
      </c>
      <c r="B276" s="5" t="s">
        <v>271</v>
      </c>
    </row>
    <row r="277" spans="1:2" x14ac:dyDescent="0.2">
      <c r="A277" s="5">
        <v>40791</v>
      </c>
      <c r="B277" s="5" t="s">
        <v>272</v>
      </c>
    </row>
    <row r="278" spans="1:2" x14ac:dyDescent="0.2">
      <c r="A278" s="5">
        <v>40799</v>
      </c>
      <c r="B278" s="5" t="s">
        <v>273</v>
      </c>
    </row>
    <row r="279" spans="1:2" x14ac:dyDescent="0.2">
      <c r="A279" s="3">
        <v>5</v>
      </c>
      <c r="B279" s="3" t="s">
        <v>274</v>
      </c>
    </row>
    <row r="280" spans="1:2" x14ac:dyDescent="0.2">
      <c r="A280" s="3">
        <v>501</v>
      </c>
      <c r="B280" s="3" t="s">
        <v>275</v>
      </c>
    </row>
    <row r="281" spans="1:2" x14ac:dyDescent="0.2">
      <c r="A281" s="5">
        <v>50101</v>
      </c>
      <c r="B281" s="5" t="s">
        <v>276</v>
      </c>
    </row>
    <row r="282" spans="1:2" x14ac:dyDescent="0.2">
      <c r="A282" s="3">
        <v>502</v>
      </c>
      <c r="B282" s="3" t="s">
        <v>277</v>
      </c>
    </row>
    <row r="283" spans="1:2" x14ac:dyDescent="0.2">
      <c r="A283" s="5">
        <v>50201</v>
      </c>
      <c r="B283" s="5" t="s">
        <v>278</v>
      </c>
    </row>
    <row r="284" spans="1:2" x14ac:dyDescent="0.2">
      <c r="A284" s="3">
        <v>503</v>
      </c>
      <c r="B284" s="3" t="s">
        <v>279</v>
      </c>
    </row>
    <row r="285" spans="1:2" x14ac:dyDescent="0.2">
      <c r="A285" s="5">
        <v>50301</v>
      </c>
      <c r="B285" s="5" t="s">
        <v>280</v>
      </c>
    </row>
  </sheetData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8"/>
  <sheetViews>
    <sheetView workbookViewId="0">
      <selection activeCell="A4" sqref="A4:E7"/>
    </sheetView>
  </sheetViews>
  <sheetFormatPr defaultRowHeight="12.75" x14ac:dyDescent="0.2"/>
  <cols>
    <col min="1" max="1" width="9.140625" style="9"/>
    <col min="2" max="2" width="2.140625" style="9" customWidth="1"/>
    <col min="3" max="3" width="71.140625" style="9" customWidth="1"/>
    <col min="4" max="4" width="16.42578125" style="9" customWidth="1"/>
    <col min="5" max="5" width="15.85546875" style="9" customWidth="1"/>
    <col min="6" max="16384" width="9.140625" style="9"/>
  </cols>
  <sheetData>
    <row r="4" spans="1:9" x14ac:dyDescent="0.2">
      <c r="A4" s="234" t="s">
        <v>538</v>
      </c>
      <c r="B4" s="234"/>
      <c r="C4" s="234"/>
      <c r="D4" s="234"/>
      <c r="E4" s="234"/>
    </row>
    <row r="5" spans="1:9" x14ac:dyDescent="0.2">
      <c r="A5" s="234" t="s">
        <v>539</v>
      </c>
      <c r="B5" s="234"/>
      <c r="C5" s="234"/>
      <c r="D5" s="234"/>
      <c r="E5" s="234"/>
    </row>
    <row r="6" spans="1:9" x14ac:dyDescent="0.2">
      <c r="A6" s="234" t="s">
        <v>285</v>
      </c>
      <c r="B6" s="234"/>
      <c r="C6" s="234"/>
      <c r="D6" s="234"/>
      <c r="E6" s="234"/>
    </row>
    <row r="7" spans="1:9" x14ac:dyDescent="0.2">
      <c r="A7" s="234" t="s">
        <v>286</v>
      </c>
      <c r="B7" s="234"/>
      <c r="C7" s="234"/>
      <c r="D7" s="234"/>
      <c r="E7" s="234"/>
    </row>
    <row r="8" spans="1:9" x14ac:dyDescent="0.2">
      <c r="A8" s="234"/>
      <c r="B8" s="234"/>
      <c r="C8" s="234"/>
      <c r="D8" s="234"/>
      <c r="E8" s="234"/>
    </row>
    <row r="9" spans="1:9" x14ac:dyDescent="0.2">
      <c r="B9" s="10"/>
    </row>
    <row r="10" spans="1:9" x14ac:dyDescent="0.2">
      <c r="A10" s="11" t="s">
        <v>5</v>
      </c>
      <c r="B10" s="12"/>
      <c r="C10" s="11" t="s">
        <v>287</v>
      </c>
      <c r="D10" s="12" t="s">
        <v>288</v>
      </c>
      <c r="E10" s="12" t="s">
        <v>289</v>
      </c>
      <c r="I10" s="13"/>
    </row>
    <row r="11" spans="1:9" x14ac:dyDescent="0.2">
      <c r="A11" s="13" t="s">
        <v>7</v>
      </c>
      <c r="C11" s="13" t="s">
        <v>8</v>
      </c>
      <c r="D11" s="13" t="s">
        <v>290</v>
      </c>
    </row>
    <row r="12" spans="1:9" x14ac:dyDescent="0.2">
      <c r="B12" s="14" t="s">
        <v>291</v>
      </c>
    </row>
    <row r="13" spans="1:9" x14ac:dyDescent="0.2">
      <c r="A13" s="14">
        <v>41</v>
      </c>
      <c r="B13" s="14" t="s">
        <v>292</v>
      </c>
    </row>
    <row r="14" spans="1:9" x14ac:dyDescent="0.2">
      <c r="A14" s="15">
        <v>411</v>
      </c>
      <c r="B14" s="15" t="s">
        <v>293</v>
      </c>
    </row>
    <row r="15" spans="1:9" x14ac:dyDescent="0.2">
      <c r="A15" s="15">
        <v>41101</v>
      </c>
      <c r="C15" s="15" t="s">
        <v>294</v>
      </c>
    </row>
    <row r="16" spans="1:9" x14ac:dyDescent="0.2">
      <c r="A16" s="15">
        <v>41199</v>
      </c>
      <c r="C16" s="15" t="s">
        <v>295</v>
      </c>
    </row>
    <row r="17" spans="1:3" x14ac:dyDescent="0.2">
      <c r="A17" s="15">
        <v>412</v>
      </c>
      <c r="B17" s="15" t="s">
        <v>296</v>
      </c>
    </row>
    <row r="18" spans="1:3" x14ac:dyDescent="0.2">
      <c r="A18" s="15">
        <v>41201</v>
      </c>
      <c r="C18" s="15" t="s">
        <v>297</v>
      </c>
    </row>
    <row r="19" spans="1:3" x14ac:dyDescent="0.2">
      <c r="A19" s="15">
        <v>41202</v>
      </c>
      <c r="C19" s="15" t="s">
        <v>298</v>
      </c>
    </row>
    <row r="20" spans="1:3" x14ac:dyDescent="0.2">
      <c r="A20" s="15">
        <v>41203</v>
      </c>
      <c r="C20" s="15" t="s">
        <v>299</v>
      </c>
    </row>
    <row r="21" spans="1:3" x14ac:dyDescent="0.2">
      <c r="A21" s="15">
        <v>41204</v>
      </c>
      <c r="C21" s="15" t="s">
        <v>300</v>
      </c>
    </row>
    <row r="22" spans="1:3" x14ac:dyDescent="0.2">
      <c r="A22" s="15">
        <v>41205</v>
      </c>
      <c r="C22" s="15" t="s">
        <v>301</v>
      </c>
    </row>
    <row r="23" spans="1:3" x14ac:dyDescent="0.2">
      <c r="A23" s="15">
        <v>41206</v>
      </c>
      <c r="C23" s="15" t="s">
        <v>302</v>
      </c>
    </row>
    <row r="24" spans="1:3" x14ac:dyDescent="0.2">
      <c r="A24" s="15">
        <v>41207</v>
      </c>
      <c r="C24" s="15" t="s">
        <v>303</v>
      </c>
    </row>
    <row r="25" spans="1:3" x14ac:dyDescent="0.2">
      <c r="A25" s="15">
        <v>41208</v>
      </c>
      <c r="C25" s="15" t="s">
        <v>304</v>
      </c>
    </row>
    <row r="26" spans="1:3" x14ac:dyDescent="0.2">
      <c r="A26" s="15">
        <v>41290</v>
      </c>
      <c r="C26" s="15" t="s">
        <v>305</v>
      </c>
    </row>
    <row r="27" spans="1:3" x14ac:dyDescent="0.2">
      <c r="A27" s="15">
        <v>41291</v>
      </c>
      <c r="C27" s="15" t="s">
        <v>306</v>
      </c>
    </row>
    <row r="28" spans="1:3" x14ac:dyDescent="0.2">
      <c r="A28" s="15">
        <v>41292</v>
      </c>
      <c r="C28" s="15" t="s">
        <v>307</v>
      </c>
    </row>
    <row r="29" spans="1:3" x14ac:dyDescent="0.2">
      <c r="A29" s="15">
        <v>41293</v>
      </c>
      <c r="C29" s="15" t="s">
        <v>308</v>
      </c>
    </row>
    <row r="30" spans="1:3" x14ac:dyDescent="0.2">
      <c r="A30" s="15">
        <v>41294</v>
      </c>
      <c r="C30" s="15" t="s">
        <v>309</v>
      </c>
    </row>
    <row r="31" spans="1:3" x14ac:dyDescent="0.2">
      <c r="A31" s="15">
        <v>41295</v>
      </c>
      <c r="C31" s="15" t="s">
        <v>310</v>
      </c>
    </row>
    <row r="32" spans="1:3" x14ac:dyDescent="0.2">
      <c r="A32" s="15">
        <v>41296</v>
      </c>
      <c r="C32" s="15" t="s">
        <v>311</v>
      </c>
    </row>
    <row r="33" spans="1:3" x14ac:dyDescent="0.2">
      <c r="A33" s="15">
        <v>41297</v>
      </c>
      <c r="C33" s="15" t="s">
        <v>312</v>
      </c>
    </row>
    <row r="34" spans="1:3" x14ac:dyDescent="0.2">
      <c r="A34" s="15">
        <v>41299</v>
      </c>
      <c r="C34" s="15" t="s">
        <v>313</v>
      </c>
    </row>
    <row r="35" spans="1:3" x14ac:dyDescent="0.2">
      <c r="A35" s="15">
        <v>413</v>
      </c>
      <c r="B35" s="15" t="s">
        <v>314</v>
      </c>
    </row>
    <row r="36" spans="1:3" x14ac:dyDescent="0.2">
      <c r="A36" s="15">
        <v>41301</v>
      </c>
      <c r="C36" s="15" t="s">
        <v>315</v>
      </c>
    </row>
    <row r="37" spans="1:3" x14ac:dyDescent="0.2">
      <c r="A37" s="15">
        <v>41390</v>
      </c>
      <c r="C37" s="15" t="s">
        <v>316</v>
      </c>
    </row>
    <row r="38" spans="1:3" x14ac:dyDescent="0.2">
      <c r="A38" s="15">
        <v>41391</v>
      </c>
      <c r="C38" s="15" t="s">
        <v>317</v>
      </c>
    </row>
    <row r="39" spans="1:3" x14ac:dyDescent="0.2">
      <c r="A39" s="15">
        <v>41392</v>
      </c>
      <c r="C39" s="15" t="s">
        <v>318</v>
      </c>
    </row>
    <row r="40" spans="1:3" x14ac:dyDescent="0.2">
      <c r="A40" s="15">
        <v>41399</v>
      </c>
      <c r="C40" s="15" t="s">
        <v>319</v>
      </c>
    </row>
    <row r="41" spans="1:3" x14ac:dyDescent="0.2">
      <c r="A41" s="15">
        <v>414</v>
      </c>
      <c r="B41" s="15" t="s">
        <v>320</v>
      </c>
    </row>
    <row r="42" spans="1:3" x14ac:dyDescent="0.2">
      <c r="A42" s="15">
        <v>41401</v>
      </c>
      <c r="C42" s="15" t="s">
        <v>321</v>
      </c>
    </row>
    <row r="43" spans="1:3" x14ac:dyDescent="0.2">
      <c r="A43" s="15">
        <v>41490</v>
      </c>
      <c r="C43" s="15" t="s">
        <v>322</v>
      </c>
    </row>
    <row r="44" spans="1:3" x14ac:dyDescent="0.2">
      <c r="A44" s="15">
        <v>41491</v>
      </c>
      <c r="C44" s="15" t="s">
        <v>323</v>
      </c>
    </row>
    <row r="45" spans="1:3" x14ac:dyDescent="0.2">
      <c r="A45" s="15">
        <v>41492</v>
      </c>
      <c r="C45" s="15" t="s">
        <v>324</v>
      </c>
    </row>
    <row r="46" spans="1:3" x14ac:dyDescent="0.2">
      <c r="A46" s="15">
        <v>41493</v>
      </c>
      <c r="C46" s="15" t="s">
        <v>325</v>
      </c>
    </row>
    <row r="47" spans="1:3" x14ac:dyDescent="0.2">
      <c r="A47" s="15">
        <v>41494</v>
      </c>
      <c r="C47" s="15" t="s">
        <v>326</v>
      </c>
    </row>
    <row r="48" spans="1:3" x14ac:dyDescent="0.2">
      <c r="A48" s="15">
        <v>41495</v>
      </c>
      <c r="C48" s="15" t="s">
        <v>327</v>
      </c>
    </row>
    <row r="49" spans="1:4" x14ac:dyDescent="0.2">
      <c r="A49" s="15">
        <v>41499</v>
      </c>
      <c r="C49" s="15" t="s">
        <v>328</v>
      </c>
    </row>
    <row r="50" spans="1:4" x14ac:dyDescent="0.2">
      <c r="A50" s="14">
        <v>42</v>
      </c>
      <c r="B50" s="14" t="s">
        <v>329</v>
      </c>
      <c r="D50" s="17">
        <f>D51+D53+D56+D58+D61</f>
        <v>1566870600</v>
      </c>
    </row>
    <row r="51" spans="1:4" x14ac:dyDescent="0.2">
      <c r="A51" s="15">
        <v>421</v>
      </c>
      <c r="B51" s="15" t="s">
        <v>330</v>
      </c>
      <c r="D51" s="16">
        <f>D52</f>
        <v>1030577000</v>
      </c>
    </row>
    <row r="52" spans="1:4" x14ac:dyDescent="0.2">
      <c r="A52" s="15">
        <v>42101</v>
      </c>
      <c r="C52" s="15" t="s">
        <v>330</v>
      </c>
      <c r="D52" s="9">
        <v>1030577000</v>
      </c>
    </row>
    <row r="53" spans="1:4" x14ac:dyDescent="0.2">
      <c r="A53" s="15">
        <v>422</v>
      </c>
      <c r="B53" s="15" t="s">
        <v>331</v>
      </c>
      <c r="D53" s="16">
        <f>D54+D55</f>
        <v>37080600</v>
      </c>
    </row>
    <row r="54" spans="1:4" x14ac:dyDescent="0.2">
      <c r="A54" s="15">
        <v>42201</v>
      </c>
      <c r="C54" s="15" t="s">
        <v>332</v>
      </c>
      <c r="D54" s="9">
        <v>31449764</v>
      </c>
    </row>
    <row r="55" spans="1:4" x14ac:dyDescent="0.2">
      <c r="A55" s="15">
        <v>42202</v>
      </c>
      <c r="C55" s="15" t="s">
        <v>333</v>
      </c>
      <c r="D55" s="9">
        <v>5630836</v>
      </c>
    </row>
    <row r="56" spans="1:4" x14ac:dyDescent="0.2">
      <c r="A56" s="15">
        <v>423</v>
      </c>
      <c r="B56" s="15" t="s">
        <v>334</v>
      </c>
      <c r="D56" s="16">
        <f>D57</f>
        <v>394213000</v>
      </c>
    </row>
    <row r="57" spans="1:4" x14ac:dyDescent="0.2">
      <c r="A57" s="15">
        <v>42301</v>
      </c>
      <c r="C57" s="15" t="s">
        <v>334</v>
      </c>
      <c r="D57" s="9">
        <v>394213000</v>
      </c>
    </row>
    <row r="58" spans="1:4" x14ac:dyDescent="0.2">
      <c r="A58" s="15">
        <v>424</v>
      </c>
      <c r="B58" s="15" t="s">
        <v>335</v>
      </c>
      <c r="D58" s="16">
        <f>D59</f>
        <v>5000000</v>
      </c>
    </row>
    <row r="59" spans="1:4" x14ac:dyDescent="0.2">
      <c r="A59" s="15">
        <v>42401</v>
      </c>
      <c r="C59" s="15" t="s">
        <v>336</v>
      </c>
      <c r="D59" s="9">
        <v>5000000</v>
      </c>
    </row>
    <row r="60" spans="1:4" x14ac:dyDescent="0.2">
      <c r="A60" s="15">
        <v>42499</v>
      </c>
      <c r="C60" s="15" t="s">
        <v>337</v>
      </c>
    </row>
    <row r="61" spans="1:4" x14ac:dyDescent="0.2">
      <c r="A61" s="15">
        <v>425</v>
      </c>
      <c r="B61" s="15" t="s">
        <v>338</v>
      </c>
      <c r="D61" s="16">
        <f>D62</f>
        <v>100000000</v>
      </c>
    </row>
    <row r="62" spans="1:4" x14ac:dyDescent="0.2">
      <c r="A62" s="15">
        <v>42501</v>
      </c>
      <c r="C62" s="15" t="s">
        <v>339</v>
      </c>
      <c r="D62" s="9">
        <v>100000000</v>
      </c>
    </row>
    <row r="63" spans="1:4" x14ac:dyDescent="0.2">
      <c r="A63" s="15">
        <v>42599</v>
      </c>
      <c r="C63" s="15" t="s">
        <v>340</v>
      </c>
    </row>
    <row r="64" spans="1:4" x14ac:dyDescent="0.2">
      <c r="A64" s="14">
        <v>43</v>
      </c>
      <c r="B64" s="14" t="s">
        <v>341</v>
      </c>
    </row>
    <row r="65" spans="1:4" x14ac:dyDescent="0.2">
      <c r="A65" s="15">
        <v>431</v>
      </c>
      <c r="B65" s="15" t="s">
        <v>342</v>
      </c>
    </row>
    <row r="66" spans="1:4" x14ac:dyDescent="0.2">
      <c r="A66" s="15">
        <v>43101</v>
      </c>
      <c r="C66" s="15" t="s">
        <v>342</v>
      </c>
    </row>
    <row r="67" spans="1:4" x14ac:dyDescent="0.2">
      <c r="A67" s="15">
        <v>432</v>
      </c>
      <c r="B67" s="15" t="s">
        <v>343</v>
      </c>
    </row>
    <row r="68" spans="1:4" x14ac:dyDescent="0.2">
      <c r="A68" s="15">
        <v>43201</v>
      </c>
      <c r="C68" s="15" t="s">
        <v>343</v>
      </c>
    </row>
    <row r="69" spans="1:4" x14ac:dyDescent="0.2">
      <c r="A69" s="15">
        <v>433</v>
      </c>
      <c r="B69" s="15" t="s">
        <v>344</v>
      </c>
    </row>
    <row r="70" spans="1:4" x14ac:dyDescent="0.2">
      <c r="A70" s="15">
        <v>43301</v>
      </c>
      <c r="C70" s="15" t="s">
        <v>344</v>
      </c>
    </row>
    <row r="71" spans="1:4" x14ac:dyDescent="0.2">
      <c r="A71" s="15">
        <v>434</v>
      </c>
      <c r="B71" s="15" t="s">
        <v>345</v>
      </c>
    </row>
    <row r="72" spans="1:4" x14ac:dyDescent="0.2">
      <c r="A72" s="15">
        <v>43401</v>
      </c>
      <c r="C72" s="15" t="s">
        <v>346</v>
      </c>
    </row>
    <row r="73" spans="1:4" x14ac:dyDescent="0.2">
      <c r="A73" s="15">
        <v>43402</v>
      </c>
      <c r="C73" s="15" t="s">
        <v>347</v>
      </c>
    </row>
    <row r="74" spans="1:4" x14ac:dyDescent="0.2">
      <c r="A74" s="15">
        <v>43403</v>
      </c>
      <c r="C74" s="15" t="s">
        <v>348</v>
      </c>
    </row>
    <row r="75" spans="1:4" x14ac:dyDescent="0.2">
      <c r="A75" s="15">
        <v>43404</v>
      </c>
      <c r="C75" s="15" t="s">
        <v>349</v>
      </c>
    </row>
    <row r="76" spans="1:4" x14ac:dyDescent="0.2">
      <c r="A76" s="15">
        <v>43405</v>
      </c>
      <c r="C76" s="15" t="s">
        <v>350</v>
      </c>
    </row>
    <row r="77" spans="1:4" x14ac:dyDescent="0.2">
      <c r="A77" s="15">
        <v>43499</v>
      </c>
      <c r="C77" s="15" t="s">
        <v>351</v>
      </c>
    </row>
    <row r="78" spans="1:4" x14ac:dyDescent="0.2">
      <c r="A78" s="15">
        <v>435</v>
      </c>
      <c r="B78" s="15" t="s">
        <v>352</v>
      </c>
    </row>
    <row r="79" spans="1:4" x14ac:dyDescent="0.2">
      <c r="A79" s="15">
        <v>43501</v>
      </c>
      <c r="C79" s="15" t="s">
        <v>353</v>
      </c>
    </row>
    <row r="80" spans="1:4" x14ac:dyDescent="0.2">
      <c r="A80" s="15">
        <v>436</v>
      </c>
      <c r="B80" s="15" t="s">
        <v>354</v>
      </c>
      <c r="D80" s="19">
        <f>D81</f>
        <v>818517</v>
      </c>
    </row>
    <row r="81" spans="1:5" x14ac:dyDescent="0.2">
      <c r="A81" s="15">
        <v>43601</v>
      </c>
      <c r="C81" s="15" t="s">
        <v>354</v>
      </c>
      <c r="D81" s="9">
        <v>818517</v>
      </c>
    </row>
    <row r="82" spans="1:5" x14ac:dyDescent="0.2">
      <c r="A82" s="15">
        <v>437</v>
      </c>
      <c r="B82" s="15" t="s">
        <v>355</v>
      </c>
    </row>
    <row r="83" spans="1:5" x14ac:dyDescent="0.2">
      <c r="A83" s="15">
        <v>43799</v>
      </c>
      <c r="C83" s="15" t="s">
        <v>355</v>
      </c>
    </row>
    <row r="84" spans="1:5" x14ac:dyDescent="0.2">
      <c r="A84" s="15"/>
      <c r="C84" s="18" t="s">
        <v>540</v>
      </c>
      <c r="D84" s="16">
        <f>D80+D50</f>
        <v>1567689117</v>
      </c>
    </row>
    <row r="85" spans="1:5" x14ac:dyDescent="0.2">
      <c r="A85" s="14">
        <v>5</v>
      </c>
    </row>
    <row r="86" spans="1:5" x14ac:dyDescent="0.2">
      <c r="B86" s="14" t="s">
        <v>356</v>
      </c>
    </row>
    <row r="87" spans="1:5" x14ac:dyDescent="0.2">
      <c r="A87" s="14">
        <v>51</v>
      </c>
      <c r="B87" s="14" t="s">
        <v>357</v>
      </c>
      <c r="D87" s="19">
        <f>D88+D95+D107+D112</f>
        <v>346084520</v>
      </c>
    </row>
    <row r="88" spans="1:5" x14ac:dyDescent="0.2">
      <c r="A88" s="15">
        <v>511</v>
      </c>
      <c r="B88" s="15" t="s">
        <v>358</v>
      </c>
      <c r="D88" s="16">
        <f>SUM(D89:D94)</f>
        <v>42600000</v>
      </c>
      <c r="E88" s="20" t="s">
        <v>541</v>
      </c>
    </row>
    <row r="89" spans="1:5" x14ac:dyDescent="0.2">
      <c r="A89" s="15">
        <v>51101</v>
      </c>
      <c r="C89" s="15" t="s">
        <v>359</v>
      </c>
      <c r="D89" s="9">
        <v>30000000</v>
      </c>
      <c r="E89" s="20" t="s">
        <v>541</v>
      </c>
    </row>
    <row r="90" spans="1:5" x14ac:dyDescent="0.2">
      <c r="A90" s="15">
        <v>51102</v>
      </c>
      <c r="C90" s="15" t="s">
        <v>360</v>
      </c>
      <c r="D90" s="9">
        <v>10800000</v>
      </c>
      <c r="E90" s="20" t="s">
        <v>541</v>
      </c>
    </row>
    <row r="91" spans="1:5" x14ac:dyDescent="0.2">
      <c r="A91" s="15">
        <v>51103</v>
      </c>
      <c r="C91" s="15" t="s">
        <v>361</v>
      </c>
    </row>
    <row r="92" spans="1:5" x14ac:dyDescent="0.2">
      <c r="A92" s="15">
        <v>51104</v>
      </c>
      <c r="C92" s="15" t="s">
        <v>362</v>
      </c>
    </row>
    <row r="93" spans="1:5" x14ac:dyDescent="0.2">
      <c r="A93" s="15">
        <v>51105</v>
      </c>
      <c r="C93" s="15" t="s">
        <v>363</v>
      </c>
      <c r="D93" s="9">
        <v>1800000</v>
      </c>
      <c r="E93" s="20" t="s">
        <v>542</v>
      </c>
    </row>
    <row r="94" spans="1:5" x14ac:dyDescent="0.2">
      <c r="A94" s="15">
        <v>51199</v>
      </c>
      <c r="C94" s="15" t="s">
        <v>364</v>
      </c>
    </row>
    <row r="95" spans="1:5" x14ac:dyDescent="0.2">
      <c r="A95" s="15">
        <v>512</v>
      </c>
      <c r="B95" s="15" t="s">
        <v>365</v>
      </c>
      <c r="D95" s="16">
        <f>SUM(D96:D106)</f>
        <v>257400000</v>
      </c>
    </row>
    <row r="96" spans="1:5" x14ac:dyDescent="0.2">
      <c r="A96" s="15">
        <v>51201</v>
      </c>
      <c r="C96" s="15" t="s">
        <v>366</v>
      </c>
      <c r="D96" s="9">
        <v>27000000</v>
      </c>
      <c r="E96" s="20" t="s">
        <v>541</v>
      </c>
    </row>
    <row r="97" spans="1:5" x14ac:dyDescent="0.2">
      <c r="A97" s="15">
        <v>51202</v>
      </c>
      <c r="C97" s="15" t="s">
        <v>367</v>
      </c>
      <c r="D97" s="9">
        <v>6000000</v>
      </c>
      <c r="E97" s="20" t="s">
        <v>541</v>
      </c>
    </row>
    <row r="98" spans="1:5" x14ac:dyDescent="0.2">
      <c r="A98" s="15">
        <v>51290</v>
      </c>
      <c r="C98" s="15" t="s">
        <v>368</v>
      </c>
    </row>
    <row r="99" spans="1:5" x14ac:dyDescent="0.2">
      <c r="A99" s="15">
        <v>51291</v>
      </c>
      <c r="C99" s="15" t="s">
        <v>369</v>
      </c>
    </row>
    <row r="100" spans="1:5" x14ac:dyDescent="0.2">
      <c r="A100" s="15">
        <v>51292</v>
      </c>
      <c r="C100" s="15" t="s">
        <v>370</v>
      </c>
      <c r="D100" s="9">
        <v>1800000</v>
      </c>
      <c r="E100" s="20" t="s">
        <v>542</v>
      </c>
    </row>
    <row r="101" spans="1:5" x14ac:dyDescent="0.2">
      <c r="A101" s="15">
        <v>51293</v>
      </c>
      <c r="C101" s="15" t="s">
        <v>371</v>
      </c>
      <c r="D101" s="9">
        <v>176400000</v>
      </c>
      <c r="E101" s="20" t="s">
        <v>541</v>
      </c>
    </row>
    <row r="102" spans="1:5" x14ac:dyDescent="0.2">
      <c r="A102" s="15">
        <v>51294</v>
      </c>
      <c r="C102" s="15" t="s">
        <v>372</v>
      </c>
      <c r="D102" s="9">
        <v>33600000</v>
      </c>
      <c r="E102" s="20" t="s">
        <v>541</v>
      </c>
    </row>
    <row r="103" spans="1:5" x14ac:dyDescent="0.2">
      <c r="A103" s="15">
        <v>51295</v>
      </c>
      <c r="C103" s="15" t="s">
        <v>373</v>
      </c>
    </row>
    <row r="104" spans="1:5" x14ac:dyDescent="0.2">
      <c r="A104" s="15">
        <v>51296</v>
      </c>
      <c r="C104" s="15" t="s">
        <v>374</v>
      </c>
    </row>
    <row r="105" spans="1:5" x14ac:dyDescent="0.2">
      <c r="A105" s="15">
        <v>51297</v>
      </c>
      <c r="C105" s="15" t="s">
        <v>375</v>
      </c>
      <c r="D105" s="9">
        <v>12600000</v>
      </c>
      <c r="E105" s="20" t="s">
        <v>542</v>
      </c>
    </row>
    <row r="106" spans="1:5" x14ac:dyDescent="0.2">
      <c r="A106" s="15">
        <v>51299</v>
      </c>
      <c r="C106" s="15" t="s">
        <v>376</v>
      </c>
    </row>
    <row r="107" spans="1:5" x14ac:dyDescent="0.2">
      <c r="A107" s="15">
        <v>513</v>
      </c>
      <c r="B107" s="15" t="s">
        <v>377</v>
      </c>
      <c r="D107" s="16">
        <f>SUM(D108:D111)</f>
        <v>12884520</v>
      </c>
    </row>
    <row r="108" spans="1:5" x14ac:dyDescent="0.2">
      <c r="A108" s="15">
        <v>51301</v>
      </c>
      <c r="C108" s="15" t="s">
        <v>378</v>
      </c>
      <c r="D108" s="9">
        <v>1632000</v>
      </c>
      <c r="E108" s="20" t="s">
        <v>541</v>
      </c>
    </row>
    <row r="109" spans="1:5" x14ac:dyDescent="0.2">
      <c r="A109" s="15">
        <v>51302</v>
      </c>
      <c r="C109" s="15" t="s">
        <v>379</v>
      </c>
      <c r="D109" s="9">
        <v>9720000</v>
      </c>
      <c r="E109" s="20" t="s">
        <v>541</v>
      </c>
    </row>
    <row r="110" spans="1:5" x14ac:dyDescent="0.2">
      <c r="A110" s="15">
        <v>51303</v>
      </c>
      <c r="C110" s="15" t="s">
        <v>380</v>
      </c>
      <c r="D110" s="9">
        <v>220320</v>
      </c>
      <c r="E110" s="20" t="s">
        <v>541</v>
      </c>
    </row>
    <row r="111" spans="1:5" x14ac:dyDescent="0.2">
      <c r="A111" s="15">
        <v>51304</v>
      </c>
      <c r="C111" s="15" t="s">
        <v>381</v>
      </c>
      <c r="D111" s="9">
        <v>1312200</v>
      </c>
      <c r="E111" s="20" t="s">
        <v>541</v>
      </c>
    </row>
    <row r="112" spans="1:5" x14ac:dyDescent="0.2">
      <c r="A112" s="15">
        <v>514</v>
      </c>
      <c r="B112" s="15" t="s">
        <v>382</v>
      </c>
      <c r="D112" s="16">
        <f>D113+D114</f>
        <v>33200000</v>
      </c>
    </row>
    <row r="113" spans="1:5" x14ac:dyDescent="0.2">
      <c r="A113" s="15">
        <v>51401</v>
      </c>
      <c r="C113" s="15" t="s">
        <v>383</v>
      </c>
      <c r="D113" s="9">
        <v>25200000</v>
      </c>
      <c r="E113" s="20" t="s">
        <v>541</v>
      </c>
    </row>
    <row r="114" spans="1:5" x14ac:dyDescent="0.2">
      <c r="A114" s="15">
        <v>51402</v>
      </c>
      <c r="C114" s="15" t="s">
        <v>384</v>
      </c>
      <c r="D114" s="9">
        <v>8000000</v>
      </c>
      <c r="E114" s="20" t="s">
        <v>541</v>
      </c>
    </row>
    <row r="115" spans="1:5" x14ac:dyDescent="0.2">
      <c r="A115" s="14">
        <v>52</v>
      </c>
      <c r="B115" s="14" t="s">
        <v>385</v>
      </c>
    </row>
    <row r="116" spans="1:5" x14ac:dyDescent="0.2">
      <c r="A116" s="15">
        <v>521</v>
      </c>
      <c r="B116" s="15" t="s">
        <v>386</v>
      </c>
      <c r="D116" s="21">
        <f>D117+D121+D122+D125+D131</f>
        <v>14747597</v>
      </c>
    </row>
    <row r="117" spans="1:5" x14ac:dyDescent="0.2">
      <c r="A117" s="15">
        <v>52101</v>
      </c>
      <c r="C117" s="15" t="s">
        <v>387</v>
      </c>
      <c r="D117" s="16">
        <v>2397597</v>
      </c>
      <c r="E117" s="9" t="s">
        <v>546</v>
      </c>
    </row>
    <row r="118" spans="1:5" x14ac:dyDescent="0.2">
      <c r="A118" s="15">
        <v>52102</v>
      </c>
      <c r="C118" s="15" t="s">
        <v>388</v>
      </c>
    </row>
    <row r="119" spans="1:5" x14ac:dyDescent="0.2">
      <c r="A119" s="15">
        <v>52103</v>
      </c>
      <c r="C119" s="15" t="s">
        <v>389</v>
      </c>
    </row>
    <row r="120" spans="1:5" x14ac:dyDescent="0.2">
      <c r="A120" s="15">
        <v>52104</v>
      </c>
      <c r="C120" s="15" t="s">
        <v>390</v>
      </c>
    </row>
    <row r="121" spans="1:5" x14ac:dyDescent="0.2">
      <c r="A121" s="15">
        <v>52105</v>
      </c>
      <c r="C121" s="15" t="s">
        <v>391</v>
      </c>
      <c r="D121" s="16">
        <v>1000000</v>
      </c>
      <c r="E121" s="9" t="s">
        <v>541</v>
      </c>
    </row>
    <row r="122" spans="1:5" x14ac:dyDescent="0.2">
      <c r="A122" s="15">
        <v>52106</v>
      </c>
      <c r="C122" s="15" t="s">
        <v>392</v>
      </c>
      <c r="D122" s="16">
        <v>3000000</v>
      </c>
      <c r="E122" s="9" t="s">
        <v>541</v>
      </c>
    </row>
    <row r="123" spans="1:5" x14ac:dyDescent="0.2">
      <c r="A123" s="15">
        <v>52107</v>
      </c>
      <c r="C123" s="15" t="s">
        <v>393</v>
      </c>
    </row>
    <row r="124" spans="1:5" x14ac:dyDescent="0.2">
      <c r="A124" s="15">
        <v>52108</v>
      </c>
      <c r="C124" s="15" t="s">
        <v>394</v>
      </c>
    </row>
    <row r="125" spans="1:5" x14ac:dyDescent="0.2">
      <c r="A125" s="15">
        <v>52109</v>
      </c>
      <c r="C125" s="15" t="s">
        <v>395</v>
      </c>
      <c r="D125" s="16">
        <v>1350000</v>
      </c>
      <c r="E125" s="9" t="s">
        <v>541</v>
      </c>
    </row>
    <row r="126" spans="1:5" x14ac:dyDescent="0.2">
      <c r="A126" s="15">
        <v>52110</v>
      </c>
      <c r="C126" s="15" t="s">
        <v>396</v>
      </c>
    </row>
    <row r="127" spans="1:5" x14ac:dyDescent="0.2">
      <c r="A127" s="15">
        <v>52111</v>
      </c>
      <c r="C127" s="15" t="s">
        <v>397</v>
      </c>
    </row>
    <row r="128" spans="1:5" x14ac:dyDescent="0.2">
      <c r="A128" s="15">
        <v>52112</v>
      </c>
      <c r="C128" s="15" t="s">
        <v>398</v>
      </c>
    </row>
    <row r="129" spans="1:5" x14ac:dyDescent="0.2">
      <c r="A129" s="15">
        <v>52190</v>
      </c>
      <c r="C129" s="15" t="s">
        <v>399</v>
      </c>
    </row>
    <row r="130" spans="1:5" x14ac:dyDescent="0.2">
      <c r="A130" s="15">
        <v>52191</v>
      </c>
      <c r="C130" s="15" t="s">
        <v>400</v>
      </c>
    </row>
    <row r="131" spans="1:5" x14ac:dyDescent="0.2">
      <c r="A131" s="15">
        <v>52199</v>
      </c>
      <c r="C131" s="15" t="s">
        <v>401</v>
      </c>
      <c r="D131" s="16">
        <f>D132</f>
        <v>7000000</v>
      </c>
    </row>
    <row r="132" spans="1:5" x14ac:dyDescent="0.2">
      <c r="A132" s="15"/>
      <c r="C132" s="15" t="s">
        <v>545</v>
      </c>
      <c r="D132" s="9">
        <v>7000000</v>
      </c>
      <c r="E132" s="9" t="s">
        <v>541</v>
      </c>
    </row>
    <row r="133" spans="1:5" x14ac:dyDescent="0.2">
      <c r="A133" s="15">
        <v>522</v>
      </c>
      <c r="B133" s="15" t="s">
        <v>402</v>
      </c>
    </row>
    <row r="134" spans="1:5" x14ac:dyDescent="0.2">
      <c r="A134" s="15">
        <v>52201</v>
      </c>
      <c r="C134" s="15" t="s">
        <v>403</v>
      </c>
    </row>
    <row r="135" spans="1:5" x14ac:dyDescent="0.2">
      <c r="A135" s="15">
        <v>52202</v>
      </c>
      <c r="C135" s="15" t="s">
        <v>404</v>
      </c>
    </row>
    <row r="136" spans="1:5" x14ac:dyDescent="0.2">
      <c r="A136" s="15">
        <v>52203</v>
      </c>
      <c r="C136" s="15" t="s">
        <v>405</v>
      </c>
    </row>
    <row r="137" spans="1:5" x14ac:dyDescent="0.2">
      <c r="A137" s="15">
        <v>52204</v>
      </c>
      <c r="C137" s="15" t="s">
        <v>406</v>
      </c>
    </row>
    <row r="138" spans="1:5" x14ac:dyDescent="0.2">
      <c r="A138" s="15">
        <v>52205</v>
      </c>
      <c r="C138" s="15" t="s">
        <v>407</v>
      </c>
    </row>
    <row r="139" spans="1:5" x14ac:dyDescent="0.2">
      <c r="A139" s="15">
        <v>52206</v>
      </c>
      <c r="C139" s="15" t="s">
        <v>408</v>
      </c>
    </row>
    <row r="140" spans="1:5" x14ac:dyDescent="0.2">
      <c r="A140" s="15">
        <v>52207</v>
      </c>
      <c r="C140" s="15" t="s">
        <v>409</v>
      </c>
    </row>
    <row r="141" spans="1:5" x14ac:dyDescent="0.2">
      <c r="A141" s="15">
        <v>52208</v>
      </c>
      <c r="C141" s="15" t="s">
        <v>410</v>
      </c>
    </row>
    <row r="142" spans="1:5" x14ac:dyDescent="0.2">
      <c r="A142" s="15">
        <v>52299</v>
      </c>
      <c r="C142" s="15" t="s">
        <v>411</v>
      </c>
    </row>
    <row r="143" spans="1:5" x14ac:dyDescent="0.2">
      <c r="A143" s="15">
        <v>523</v>
      </c>
      <c r="B143" s="15" t="s">
        <v>412</v>
      </c>
      <c r="D143" s="16">
        <f>D144</f>
        <v>700000</v>
      </c>
    </row>
    <row r="144" spans="1:5" x14ac:dyDescent="0.2">
      <c r="A144" s="15">
        <v>52301</v>
      </c>
      <c r="C144" s="15" t="s">
        <v>413</v>
      </c>
      <c r="D144" s="9">
        <v>700000</v>
      </c>
      <c r="E144" s="9" t="s">
        <v>541</v>
      </c>
    </row>
    <row r="145" spans="1:5" x14ac:dyDescent="0.2">
      <c r="A145" s="15">
        <v>52302</v>
      </c>
      <c r="C145" s="15" t="s">
        <v>414</v>
      </c>
    </row>
    <row r="146" spans="1:5" x14ac:dyDescent="0.2">
      <c r="A146" s="15">
        <v>52303</v>
      </c>
      <c r="C146" s="15" t="s">
        <v>415</v>
      </c>
    </row>
    <row r="147" spans="1:5" x14ac:dyDescent="0.2">
      <c r="A147" s="15">
        <v>52304</v>
      </c>
      <c r="C147" s="15" t="s">
        <v>416</v>
      </c>
    </row>
    <row r="148" spans="1:5" x14ac:dyDescent="0.2">
      <c r="A148" s="15">
        <v>524</v>
      </c>
      <c r="B148" s="15" t="s">
        <v>417</v>
      </c>
    </row>
    <row r="149" spans="1:5" x14ac:dyDescent="0.2">
      <c r="A149" s="15">
        <v>52401</v>
      </c>
      <c r="C149" s="15" t="s">
        <v>418</v>
      </c>
    </row>
    <row r="150" spans="1:5" x14ac:dyDescent="0.2">
      <c r="A150" s="15">
        <v>52402</v>
      </c>
      <c r="C150" s="15" t="s">
        <v>419</v>
      </c>
    </row>
    <row r="151" spans="1:5" x14ac:dyDescent="0.2">
      <c r="A151" s="15">
        <v>52403</v>
      </c>
      <c r="C151" s="15" t="s">
        <v>420</v>
      </c>
    </row>
    <row r="152" spans="1:5" x14ac:dyDescent="0.2">
      <c r="A152" s="15">
        <v>52499</v>
      </c>
      <c r="C152" s="15" t="s">
        <v>421</v>
      </c>
    </row>
    <row r="153" spans="1:5" x14ac:dyDescent="0.2">
      <c r="A153" s="15">
        <v>525</v>
      </c>
      <c r="B153" s="15" t="s">
        <v>422</v>
      </c>
      <c r="D153" s="16">
        <f>D158+D161</f>
        <v>19000000</v>
      </c>
    </row>
    <row r="154" spans="1:5" x14ac:dyDescent="0.2">
      <c r="A154" s="15">
        <v>52501</v>
      </c>
      <c r="C154" s="15" t="s">
        <v>423</v>
      </c>
    </row>
    <row r="155" spans="1:5" x14ac:dyDescent="0.2">
      <c r="A155" s="15">
        <v>52502</v>
      </c>
      <c r="C155" s="15" t="s">
        <v>424</v>
      </c>
    </row>
    <row r="156" spans="1:5" x14ac:dyDescent="0.2">
      <c r="A156" s="15">
        <v>52503</v>
      </c>
      <c r="C156" s="15" t="s">
        <v>425</v>
      </c>
    </row>
    <row r="157" spans="1:5" x14ac:dyDescent="0.2">
      <c r="A157" s="15">
        <v>52504</v>
      </c>
      <c r="C157" s="15" t="s">
        <v>426</v>
      </c>
    </row>
    <row r="158" spans="1:5" x14ac:dyDescent="0.2">
      <c r="A158" s="15">
        <v>52505</v>
      </c>
      <c r="C158" s="15" t="s">
        <v>427</v>
      </c>
      <c r="D158" s="16">
        <v>3000000</v>
      </c>
      <c r="E158" s="9" t="s">
        <v>547</v>
      </c>
    </row>
    <row r="159" spans="1:5" x14ac:dyDescent="0.2">
      <c r="A159" s="15">
        <v>52506</v>
      </c>
      <c r="C159" s="15" t="s">
        <v>428</v>
      </c>
    </row>
    <row r="160" spans="1:5" x14ac:dyDescent="0.2">
      <c r="A160" s="15">
        <v>52507</v>
      </c>
      <c r="C160" s="15" t="s">
        <v>429</v>
      </c>
    </row>
    <row r="161" spans="1:5" x14ac:dyDescent="0.2">
      <c r="A161" s="15">
        <v>52508</v>
      </c>
      <c r="C161" s="15" t="s">
        <v>430</v>
      </c>
      <c r="D161" s="16">
        <f>SUM(D162:D163)</f>
        <v>16000000</v>
      </c>
    </row>
    <row r="162" spans="1:5" x14ac:dyDescent="0.2">
      <c r="A162" s="15"/>
      <c r="C162" s="15" t="s">
        <v>543</v>
      </c>
      <c r="D162" s="9">
        <v>3200000</v>
      </c>
      <c r="E162" s="9" t="s">
        <v>541</v>
      </c>
    </row>
    <row r="163" spans="1:5" x14ac:dyDescent="0.2">
      <c r="A163" s="15"/>
      <c r="C163" s="15" t="s">
        <v>544</v>
      </c>
      <c r="D163" s="9">
        <v>12800000</v>
      </c>
      <c r="E163" s="9" t="s">
        <v>541</v>
      </c>
    </row>
    <row r="164" spans="1:5" x14ac:dyDescent="0.2">
      <c r="A164" s="15">
        <v>52590</v>
      </c>
      <c r="C164" s="15" t="s">
        <v>431</v>
      </c>
    </row>
    <row r="165" spans="1:5" x14ac:dyDescent="0.2">
      <c r="A165" s="15">
        <v>52599</v>
      </c>
      <c r="C165" s="15" t="s">
        <v>432</v>
      </c>
    </row>
    <row r="166" spans="1:5" x14ac:dyDescent="0.2">
      <c r="A166" s="15">
        <v>526</v>
      </c>
      <c r="B166" s="15" t="s">
        <v>433</v>
      </c>
    </row>
    <row r="167" spans="1:5" x14ac:dyDescent="0.2">
      <c r="A167" s="15">
        <v>52601</v>
      </c>
      <c r="C167" s="15" t="s">
        <v>434</v>
      </c>
    </row>
    <row r="168" spans="1:5" x14ac:dyDescent="0.2">
      <c r="A168" s="15">
        <v>52602</v>
      </c>
      <c r="C168" s="15" t="s">
        <v>435</v>
      </c>
    </row>
    <row r="169" spans="1:5" x14ac:dyDescent="0.2">
      <c r="A169" s="15">
        <v>52603</v>
      </c>
      <c r="C169" s="15" t="s">
        <v>436</v>
      </c>
    </row>
    <row r="170" spans="1:5" x14ac:dyDescent="0.2">
      <c r="A170" s="15">
        <v>52604</v>
      </c>
      <c r="C170" s="15" t="s">
        <v>437</v>
      </c>
    </row>
    <row r="171" spans="1:5" x14ac:dyDescent="0.2">
      <c r="A171" s="15">
        <v>52605</v>
      </c>
      <c r="C171" s="15" t="s">
        <v>438</v>
      </c>
    </row>
    <row r="172" spans="1:5" x14ac:dyDescent="0.2">
      <c r="A172" s="15">
        <v>52606</v>
      </c>
      <c r="C172" s="15" t="s">
        <v>439</v>
      </c>
    </row>
    <row r="173" spans="1:5" x14ac:dyDescent="0.2">
      <c r="A173" s="15">
        <v>52607</v>
      </c>
      <c r="C173" s="15" t="s">
        <v>440</v>
      </c>
    </row>
    <row r="174" spans="1:5" x14ac:dyDescent="0.2">
      <c r="A174" s="15">
        <v>52608</v>
      </c>
      <c r="C174" s="15" t="s">
        <v>441</v>
      </c>
    </row>
    <row r="175" spans="1:5" x14ac:dyDescent="0.2">
      <c r="A175" s="15">
        <v>52699</v>
      </c>
      <c r="C175" s="15" t="s">
        <v>442</v>
      </c>
    </row>
    <row r="176" spans="1:5" x14ac:dyDescent="0.2">
      <c r="A176" s="15">
        <v>527</v>
      </c>
      <c r="B176" s="15" t="s">
        <v>443</v>
      </c>
    </row>
    <row r="177" spans="1:3" x14ac:dyDescent="0.2">
      <c r="A177" s="15">
        <v>52701</v>
      </c>
      <c r="C177" s="15" t="s">
        <v>444</v>
      </c>
    </row>
    <row r="178" spans="1:3" x14ac:dyDescent="0.2">
      <c r="A178" s="15">
        <v>52702</v>
      </c>
      <c r="C178" s="15" t="s">
        <v>445</v>
      </c>
    </row>
    <row r="179" spans="1:3" x14ac:dyDescent="0.2">
      <c r="A179" s="15">
        <v>52703</v>
      </c>
      <c r="C179" s="15" t="s">
        <v>446</v>
      </c>
    </row>
    <row r="180" spans="1:3" x14ac:dyDescent="0.2">
      <c r="A180" s="15">
        <v>52704</v>
      </c>
      <c r="C180" s="15" t="s">
        <v>447</v>
      </c>
    </row>
    <row r="181" spans="1:3" x14ac:dyDescent="0.2">
      <c r="A181" s="15">
        <v>52705</v>
      </c>
      <c r="C181" s="15" t="s">
        <v>448</v>
      </c>
    </row>
    <row r="182" spans="1:3" x14ac:dyDescent="0.2">
      <c r="A182" s="15">
        <v>52799</v>
      </c>
      <c r="C182" s="15" t="s">
        <v>449</v>
      </c>
    </row>
    <row r="183" spans="1:3" x14ac:dyDescent="0.2">
      <c r="A183" s="14">
        <v>53</v>
      </c>
      <c r="B183" s="14" t="s">
        <v>450</v>
      </c>
    </row>
    <row r="184" spans="1:3" x14ac:dyDescent="0.2">
      <c r="A184" s="15">
        <v>531</v>
      </c>
      <c r="B184" s="15" t="s">
        <v>451</v>
      </c>
    </row>
    <row r="185" spans="1:3" x14ac:dyDescent="0.2">
      <c r="A185" s="15">
        <v>53101</v>
      </c>
      <c r="C185" s="15" t="s">
        <v>452</v>
      </c>
    </row>
    <row r="186" spans="1:3" x14ac:dyDescent="0.2">
      <c r="A186" s="15">
        <v>53102</v>
      </c>
      <c r="C186" s="15" t="s">
        <v>453</v>
      </c>
    </row>
    <row r="187" spans="1:3" x14ac:dyDescent="0.2">
      <c r="A187" s="15">
        <v>53103</v>
      </c>
      <c r="C187" s="15" t="s">
        <v>454</v>
      </c>
    </row>
    <row r="188" spans="1:3" x14ac:dyDescent="0.2">
      <c r="A188" s="15">
        <v>53104</v>
      </c>
      <c r="C188" s="15" t="s">
        <v>455</v>
      </c>
    </row>
    <row r="189" spans="1:3" x14ac:dyDescent="0.2">
      <c r="A189" s="15">
        <v>53105</v>
      </c>
      <c r="C189" s="15" t="s">
        <v>456</v>
      </c>
    </row>
    <row r="190" spans="1:3" x14ac:dyDescent="0.2">
      <c r="A190" s="15">
        <v>53199</v>
      </c>
      <c r="C190" s="15" t="s">
        <v>457</v>
      </c>
    </row>
    <row r="191" spans="1:3" x14ac:dyDescent="0.2">
      <c r="A191" s="15">
        <v>532</v>
      </c>
      <c r="B191" s="15" t="s">
        <v>458</v>
      </c>
    </row>
    <row r="192" spans="1:3" x14ac:dyDescent="0.2">
      <c r="A192" s="15">
        <v>53201</v>
      </c>
      <c r="C192" s="15" t="s">
        <v>459</v>
      </c>
    </row>
    <row r="193" spans="1:3" x14ac:dyDescent="0.2">
      <c r="A193" s="15">
        <v>53202</v>
      </c>
      <c r="C193" s="15" t="s">
        <v>460</v>
      </c>
    </row>
    <row r="194" spans="1:3" x14ac:dyDescent="0.2">
      <c r="A194" s="15">
        <v>53203</v>
      </c>
      <c r="C194" s="15" t="s">
        <v>461</v>
      </c>
    </row>
    <row r="195" spans="1:3" x14ac:dyDescent="0.2">
      <c r="A195" s="15">
        <v>53204</v>
      </c>
      <c r="C195" s="15" t="s">
        <v>462</v>
      </c>
    </row>
    <row r="196" spans="1:3" x14ac:dyDescent="0.2">
      <c r="A196" s="15">
        <v>53205</v>
      </c>
      <c r="C196" s="15" t="s">
        <v>463</v>
      </c>
    </row>
    <row r="197" spans="1:3" x14ac:dyDescent="0.2">
      <c r="A197" s="15">
        <v>53206</v>
      </c>
      <c r="C197" s="15" t="s">
        <v>464</v>
      </c>
    </row>
    <row r="198" spans="1:3" x14ac:dyDescent="0.2">
      <c r="A198" s="15">
        <v>53207</v>
      </c>
      <c r="C198" s="15" t="s">
        <v>465</v>
      </c>
    </row>
    <row r="199" spans="1:3" x14ac:dyDescent="0.2">
      <c r="A199" s="15">
        <v>53208</v>
      </c>
      <c r="C199" s="15" t="s">
        <v>466</v>
      </c>
    </row>
    <row r="200" spans="1:3" x14ac:dyDescent="0.2">
      <c r="A200" s="15">
        <v>53209</v>
      </c>
      <c r="C200" s="15" t="s">
        <v>467</v>
      </c>
    </row>
    <row r="201" spans="1:3" x14ac:dyDescent="0.2">
      <c r="A201" s="15">
        <v>53210</v>
      </c>
      <c r="C201" s="15" t="s">
        <v>468</v>
      </c>
    </row>
    <row r="202" spans="1:3" x14ac:dyDescent="0.2">
      <c r="A202" s="15">
        <v>53211</v>
      </c>
      <c r="C202" s="15" t="s">
        <v>469</v>
      </c>
    </row>
    <row r="203" spans="1:3" x14ac:dyDescent="0.2">
      <c r="A203" s="15">
        <v>53290</v>
      </c>
      <c r="C203" s="15" t="s">
        <v>470</v>
      </c>
    </row>
    <row r="204" spans="1:3" x14ac:dyDescent="0.2">
      <c r="A204" s="15">
        <v>53291</v>
      </c>
      <c r="C204" s="15" t="s">
        <v>471</v>
      </c>
    </row>
    <row r="205" spans="1:3" x14ac:dyDescent="0.2">
      <c r="A205" s="15">
        <v>53299</v>
      </c>
      <c r="C205" s="15" t="s">
        <v>472</v>
      </c>
    </row>
    <row r="206" spans="1:3" x14ac:dyDescent="0.2">
      <c r="A206" s="15">
        <v>533</v>
      </c>
      <c r="B206" s="15" t="s">
        <v>473</v>
      </c>
    </row>
    <row r="207" spans="1:3" x14ac:dyDescent="0.2">
      <c r="A207" s="15">
        <v>53301</v>
      </c>
      <c r="C207" s="15" t="s">
        <v>474</v>
      </c>
    </row>
    <row r="208" spans="1:3" x14ac:dyDescent="0.2">
      <c r="A208" s="15">
        <v>53302</v>
      </c>
      <c r="C208" s="15" t="s">
        <v>475</v>
      </c>
    </row>
    <row r="209" spans="1:3" x14ac:dyDescent="0.2">
      <c r="A209" s="15">
        <v>53303</v>
      </c>
      <c r="C209" s="15" t="s">
        <v>476</v>
      </c>
    </row>
    <row r="210" spans="1:3" x14ac:dyDescent="0.2">
      <c r="A210" s="15">
        <v>53304</v>
      </c>
      <c r="C210" s="15" t="s">
        <v>477</v>
      </c>
    </row>
    <row r="211" spans="1:3" x14ac:dyDescent="0.2">
      <c r="A211" s="15">
        <v>53305</v>
      </c>
      <c r="C211" s="15" t="s">
        <v>478</v>
      </c>
    </row>
    <row r="212" spans="1:3" x14ac:dyDescent="0.2">
      <c r="A212" s="15">
        <v>53399</v>
      </c>
      <c r="C212" s="15" t="s">
        <v>479</v>
      </c>
    </row>
    <row r="213" spans="1:3" x14ac:dyDescent="0.2">
      <c r="A213" s="15">
        <v>534</v>
      </c>
      <c r="B213" s="15" t="s">
        <v>480</v>
      </c>
    </row>
    <row r="214" spans="1:3" x14ac:dyDescent="0.2">
      <c r="A214" s="15">
        <v>53401</v>
      </c>
      <c r="C214" s="15" t="s">
        <v>481</v>
      </c>
    </row>
    <row r="215" spans="1:3" x14ac:dyDescent="0.2">
      <c r="A215" s="15">
        <v>53402</v>
      </c>
      <c r="C215" s="15" t="s">
        <v>482</v>
      </c>
    </row>
    <row r="216" spans="1:3" x14ac:dyDescent="0.2">
      <c r="A216" s="15">
        <v>53403</v>
      </c>
      <c r="C216" s="15" t="s">
        <v>483</v>
      </c>
    </row>
    <row r="217" spans="1:3" x14ac:dyDescent="0.2">
      <c r="A217" s="15">
        <v>53404</v>
      </c>
      <c r="C217" s="15" t="s">
        <v>484</v>
      </c>
    </row>
    <row r="218" spans="1:3" x14ac:dyDescent="0.2">
      <c r="A218" s="15">
        <v>53405</v>
      </c>
      <c r="C218" s="15" t="s">
        <v>485</v>
      </c>
    </row>
    <row r="219" spans="1:3" x14ac:dyDescent="0.2">
      <c r="A219" s="15">
        <v>535</v>
      </c>
      <c r="B219" s="15" t="s">
        <v>486</v>
      </c>
    </row>
    <row r="220" spans="1:3" x14ac:dyDescent="0.2">
      <c r="A220" s="15">
        <v>53501</v>
      </c>
      <c r="C220" s="15" t="s">
        <v>487</v>
      </c>
    </row>
    <row r="221" spans="1:3" x14ac:dyDescent="0.2">
      <c r="A221" s="15">
        <v>53502</v>
      </c>
      <c r="C221" s="15" t="s">
        <v>488</v>
      </c>
    </row>
    <row r="222" spans="1:3" x14ac:dyDescent="0.2">
      <c r="A222" s="15">
        <v>53503</v>
      </c>
      <c r="C222" s="15" t="s">
        <v>489</v>
      </c>
    </row>
    <row r="223" spans="1:3" x14ac:dyDescent="0.2">
      <c r="A223" s="15">
        <v>53504</v>
      </c>
      <c r="C223" s="15" t="s">
        <v>490</v>
      </c>
    </row>
    <row r="224" spans="1:3" x14ac:dyDescent="0.2">
      <c r="A224" s="15">
        <v>53505</v>
      </c>
      <c r="C224" s="15" t="s">
        <v>491</v>
      </c>
    </row>
    <row r="225" spans="1:3" x14ac:dyDescent="0.2">
      <c r="A225" s="15">
        <v>536</v>
      </c>
      <c r="B225" s="15" t="s">
        <v>492</v>
      </c>
    </row>
    <row r="226" spans="1:3" x14ac:dyDescent="0.2">
      <c r="A226" s="15">
        <v>53601</v>
      </c>
      <c r="C226" s="15" t="s">
        <v>493</v>
      </c>
    </row>
    <row r="227" spans="1:3" x14ac:dyDescent="0.2">
      <c r="A227" s="15">
        <v>53602</v>
      </c>
      <c r="C227" s="15" t="s">
        <v>494</v>
      </c>
    </row>
    <row r="228" spans="1:3" x14ac:dyDescent="0.2">
      <c r="A228" s="15">
        <v>53603</v>
      </c>
      <c r="C228" s="15" t="s">
        <v>495</v>
      </c>
    </row>
    <row r="229" spans="1:3" x14ac:dyDescent="0.2">
      <c r="A229" s="15">
        <v>53604</v>
      </c>
      <c r="C229" s="15" t="s">
        <v>496</v>
      </c>
    </row>
    <row r="230" spans="1:3" x14ac:dyDescent="0.2">
      <c r="A230" s="15">
        <v>53605</v>
      </c>
      <c r="C230" s="15" t="s">
        <v>497</v>
      </c>
    </row>
    <row r="231" spans="1:3" x14ac:dyDescent="0.2">
      <c r="A231" s="15">
        <v>537</v>
      </c>
      <c r="B231" s="15" t="s">
        <v>498</v>
      </c>
    </row>
    <row r="232" spans="1:3" x14ac:dyDescent="0.2">
      <c r="A232" s="15">
        <v>53701</v>
      </c>
      <c r="C232" s="15" t="s">
        <v>499</v>
      </c>
    </row>
    <row r="233" spans="1:3" x14ac:dyDescent="0.2">
      <c r="A233" s="15">
        <v>53702</v>
      </c>
      <c r="C233" s="15" t="s">
        <v>500</v>
      </c>
    </row>
    <row r="234" spans="1:3" x14ac:dyDescent="0.2">
      <c r="A234" s="15">
        <v>53703</v>
      </c>
      <c r="C234" s="15" t="s">
        <v>501</v>
      </c>
    </row>
    <row r="235" spans="1:3" x14ac:dyDescent="0.2">
      <c r="A235" s="15">
        <v>53704</v>
      </c>
      <c r="C235" s="15" t="s">
        <v>502</v>
      </c>
    </row>
    <row r="236" spans="1:3" x14ac:dyDescent="0.2">
      <c r="A236" s="15">
        <v>53705</v>
      </c>
      <c r="C236" s="15" t="s">
        <v>503</v>
      </c>
    </row>
    <row r="237" spans="1:3" x14ac:dyDescent="0.2">
      <c r="A237" s="15">
        <v>538</v>
      </c>
      <c r="B237" s="15" t="s">
        <v>504</v>
      </c>
    </row>
    <row r="238" spans="1:3" x14ac:dyDescent="0.2">
      <c r="A238" s="15">
        <v>53801</v>
      </c>
      <c r="C238" s="15" t="s">
        <v>505</v>
      </c>
    </row>
    <row r="239" spans="1:3" x14ac:dyDescent="0.2">
      <c r="A239" s="15">
        <v>53802</v>
      </c>
      <c r="C239" s="15" t="s">
        <v>506</v>
      </c>
    </row>
    <row r="240" spans="1:3" x14ac:dyDescent="0.2">
      <c r="A240" s="15">
        <v>53803</v>
      </c>
      <c r="C240" s="15" t="s">
        <v>507</v>
      </c>
    </row>
    <row r="241" spans="1:3" x14ac:dyDescent="0.2">
      <c r="A241" s="15">
        <v>53804</v>
      </c>
      <c r="C241" s="15" t="s">
        <v>508</v>
      </c>
    </row>
    <row r="242" spans="1:3" x14ac:dyDescent="0.2">
      <c r="A242" s="15">
        <v>53805</v>
      </c>
      <c r="C242" s="15" t="s">
        <v>509</v>
      </c>
    </row>
    <row r="243" spans="1:3" x14ac:dyDescent="0.2">
      <c r="A243" s="15">
        <v>539</v>
      </c>
      <c r="B243" s="15" t="s">
        <v>510</v>
      </c>
    </row>
    <row r="244" spans="1:3" x14ac:dyDescent="0.2">
      <c r="A244" s="15">
        <v>53901</v>
      </c>
      <c r="C244" s="15" t="s">
        <v>511</v>
      </c>
    </row>
    <row r="245" spans="1:3" x14ac:dyDescent="0.2">
      <c r="A245" s="15">
        <v>53902</v>
      </c>
      <c r="C245" s="15" t="s">
        <v>512</v>
      </c>
    </row>
    <row r="246" spans="1:3" x14ac:dyDescent="0.2">
      <c r="A246" s="15">
        <v>53903</v>
      </c>
      <c r="C246" s="15" t="s">
        <v>513</v>
      </c>
    </row>
    <row r="247" spans="1:3" x14ac:dyDescent="0.2">
      <c r="A247" s="15">
        <v>53904</v>
      </c>
      <c r="C247" s="15" t="s">
        <v>514</v>
      </c>
    </row>
    <row r="248" spans="1:3" x14ac:dyDescent="0.2">
      <c r="A248" s="15">
        <v>53905</v>
      </c>
      <c r="C248" s="15" t="s">
        <v>515</v>
      </c>
    </row>
    <row r="249" spans="1:3" x14ac:dyDescent="0.2">
      <c r="A249" s="15">
        <v>53990</v>
      </c>
      <c r="C249" s="15" t="s">
        <v>516</v>
      </c>
    </row>
    <row r="250" spans="1:3" x14ac:dyDescent="0.2">
      <c r="A250" s="15">
        <v>53999</v>
      </c>
      <c r="C250" s="15" t="s">
        <v>517</v>
      </c>
    </row>
    <row r="251" spans="1:3" x14ac:dyDescent="0.2">
      <c r="A251" s="14">
        <v>54</v>
      </c>
      <c r="B251" s="14" t="s">
        <v>518</v>
      </c>
    </row>
    <row r="252" spans="1:3" x14ac:dyDescent="0.2">
      <c r="A252" s="15">
        <v>541</v>
      </c>
      <c r="B252" s="15" t="s">
        <v>518</v>
      </c>
    </row>
    <row r="253" spans="1:3" x14ac:dyDescent="0.2">
      <c r="A253" s="15">
        <v>54101</v>
      </c>
      <c r="C253" s="15" t="s">
        <v>518</v>
      </c>
    </row>
    <row r="254" spans="1:3" x14ac:dyDescent="0.2">
      <c r="A254" s="14">
        <v>6</v>
      </c>
    </row>
    <row r="255" spans="1:3" x14ac:dyDescent="0.2">
      <c r="B255" s="14" t="s">
        <v>519</v>
      </c>
    </row>
    <row r="256" spans="1:3" x14ac:dyDescent="0.2">
      <c r="A256" s="14">
        <v>61</v>
      </c>
      <c r="B256" s="14" t="s">
        <v>520</v>
      </c>
    </row>
    <row r="257" spans="1:3" x14ac:dyDescent="0.2">
      <c r="A257" s="15">
        <v>611</v>
      </c>
      <c r="B257" s="15" t="s">
        <v>521</v>
      </c>
    </row>
    <row r="258" spans="1:3" x14ac:dyDescent="0.2">
      <c r="A258" s="15">
        <v>61101</v>
      </c>
      <c r="C258" s="15" t="s">
        <v>522</v>
      </c>
    </row>
    <row r="259" spans="1:3" x14ac:dyDescent="0.2">
      <c r="A259" s="15">
        <v>61102</v>
      </c>
      <c r="C259" s="15" t="s">
        <v>523</v>
      </c>
    </row>
    <row r="260" spans="1:3" x14ac:dyDescent="0.2">
      <c r="A260" s="15">
        <v>61103</v>
      </c>
      <c r="C260" s="15" t="s">
        <v>524</v>
      </c>
    </row>
    <row r="261" spans="1:3" x14ac:dyDescent="0.2">
      <c r="A261" s="15">
        <v>61104</v>
      </c>
      <c r="C261" s="15" t="s">
        <v>525</v>
      </c>
    </row>
    <row r="262" spans="1:3" x14ac:dyDescent="0.2">
      <c r="A262" s="15">
        <v>61105</v>
      </c>
      <c r="C262" s="15" t="s">
        <v>526</v>
      </c>
    </row>
    <row r="263" spans="1:3" x14ac:dyDescent="0.2">
      <c r="A263" s="15">
        <v>61106</v>
      </c>
      <c r="C263" s="15" t="s">
        <v>527</v>
      </c>
    </row>
    <row r="264" spans="1:3" x14ac:dyDescent="0.2">
      <c r="A264" s="15">
        <v>61107</v>
      </c>
      <c r="C264" s="15" t="s">
        <v>528</v>
      </c>
    </row>
    <row r="265" spans="1:3" x14ac:dyDescent="0.2">
      <c r="A265" s="15">
        <v>612</v>
      </c>
      <c r="B265" s="15" t="s">
        <v>529</v>
      </c>
    </row>
    <row r="266" spans="1:3" x14ac:dyDescent="0.2">
      <c r="A266" s="15">
        <v>61201</v>
      </c>
      <c r="C266" s="15" t="s">
        <v>529</v>
      </c>
    </row>
    <row r="267" spans="1:3" x14ac:dyDescent="0.2">
      <c r="A267" s="15">
        <v>613</v>
      </c>
      <c r="B267" s="15" t="s">
        <v>530</v>
      </c>
    </row>
    <row r="268" spans="1:3" x14ac:dyDescent="0.2">
      <c r="A268" s="15">
        <v>61301</v>
      </c>
      <c r="C268" s="15" t="s">
        <v>530</v>
      </c>
    </row>
    <row r="269" spans="1:3" x14ac:dyDescent="0.2">
      <c r="A269" s="15">
        <v>619</v>
      </c>
      <c r="B269" s="15" t="s">
        <v>531</v>
      </c>
    </row>
    <row r="270" spans="1:3" x14ac:dyDescent="0.2">
      <c r="A270" s="15">
        <v>61999</v>
      </c>
      <c r="C270" s="15" t="s">
        <v>531</v>
      </c>
    </row>
    <row r="271" spans="1:3" x14ac:dyDescent="0.2">
      <c r="A271" s="14">
        <v>62</v>
      </c>
      <c r="B271" s="14" t="s">
        <v>532</v>
      </c>
    </row>
    <row r="272" spans="1:3" x14ac:dyDescent="0.2">
      <c r="A272" s="15">
        <v>621</v>
      </c>
      <c r="B272" s="15" t="s">
        <v>533</v>
      </c>
    </row>
    <row r="273" spans="1:3" x14ac:dyDescent="0.2">
      <c r="A273" s="15">
        <v>62101</v>
      </c>
      <c r="C273" s="15" t="s">
        <v>533</v>
      </c>
    </row>
    <row r="274" spans="1:3" x14ac:dyDescent="0.2">
      <c r="A274" s="15">
        <v>622</v>
      </c>
      <c r="B274" s="15" t="s">
        <v>534</v>
      </c>
    </row>
    <row r="275" spans="1:3" x14ac:dyDescent="0.2">
      <c r="A275" s="15">
        <v>62201</v>
      </c>
      <c r="C275" s="15" t="s">
        <v>535</v>
      </c>
    </row>
    <row r="276" spans="1:3" x14ac:dyDescent="0.2">
      <c r="A276" s="15">
        <v>62202</v>
      </c>
      <c r="C276" s="15" t="s">
        <v>536</v>
      </c>
    </row>
    <row r="277" spans="1:3" x14ac:dyDescent="0.2">
      <c r="A277" s="15">
        <v>629</v>
      </c>
      <c r="B277" s="15" t="s">
        <v>537</v>
      </c>
    </row>
    <row r="278" spans="1:3" x14ac:dyDescent="0.2">
      <c r="A278" s="15">
        <v>62901</v>
      </c>
      <c r="C278" s="15" t="s">
        <v>537</v>
      </c>
    </row>
  </sheetData>
  <mergeCells count="5"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94"/>
  <sheetViews>
    <sheetView tabSelected="1" topLeftCell="B191" zoomScaleNormal="100" zoomScaleSheetLayoutView="100" workbookViewId="0">
      <selection activeCell="B198" sqref="B198"/>
    </sheetView>
  </sheetViews>
  <sheetFormatPr defaultRowHeight="12.75" x14ac:dyDescent="0.2"/>
  <cols>
    <col min="1" max="1" width="15.140625" style="9" customWidth="1"/>
    <col min="2" max="2" width="101.28515625" style="9" customWidth="1"/>
    <col min="3" max="3" width="14.140625" style="9" customWidth="1"/>
    <col min="4" max="4" width="12.5703125" style="9" customWidth="1"/>
    <col min="5" max="5" width="9.140625" style="9"/>
    <col min="6" max="7" width="11.28515625" style="9" bestFit="1" customWidth="1"/>
    <col min="8" max="9" width="9.140625" style="9"/>
    <col min="10" max="10" width="10.28515625" style="9" bestFit="1" customWidth="1"/>
    <col min="11" max="11" width="16.28515625" style="9" customWidth="1"/>
    <col min="12" max="12" width="14" style="9" bestFit="1" customWidth="1"/>
    <col min="13" max="13" width="13.7109375" style="9" customWidth="1"/>
    <col min="14" max="14" width="15.5703125" style="9" customWidth="1"/>
    <col min="15" max="15" width="14.42578125" style="9" customWidth="1"/>
    <col min="16" max="16384" width="9.140625" style="9"/>
  </cols>
  <sheetData>
    <row r="1" spans="1:15" x14ac:dyDescent="0.2">
      <c r="L1" s="20" t="s">
        <v>541</v>
      </c>
    </row>
    <row r="2" spans="1:15" x14ac:dyDescent="0.2">
      <c r="M2" s="20" t="s">
        <v>771</v>
      </c>
      <c r="N2" s="9">
        <v>394213000</v>
      </c>
    </row>
    <row r="3" spans="1:15" x14ac:dyDescent="0.2">
      <c r="M3" s="20" t="s">
        <v>772</v>
      </c>
      <c r="N3" s="9">
        <f>C51+C52+C54+C55+C56+C57+C59+C61+C65+C67+C68+C69+C70+C78+C79+C80+C81+C83+C84+C104+C105+C106+C308+C309+C311+C313+C315+C76</f>
        <v>391414520</v>
      </c>
      <c r="O3" s="9">
        <f>N2-N3</f>
        <v>2798480</v>
      </c>
    </row>
    <row r="4" spans="1:15" x14ac:dyDescent="0.2">
      <c r="A4" s="234" t="s">
        <v>538</v>
      </c>
      <c r="B4" s="234"/>
      <c r="C4" s="234"/>
      <c r="D4" s="234"/>
      <c r="E4" s="231"/>
      <c r="F4" s="231"/>
      <c r="M4" s="20" t="s">
        <v>762</v>
      </c>
      <c r="N4" s="9">
        <v>1298480</v>
      </c>
      <c r="O4" s="9">
        <f>O3-N4</f>
        <v>1500000</v>
      </c>
    </row>
    <row r="5" spans="1:15" x14ac:dyDescent="0.2">
      <c r="A5" s="234" t="s">
        <v>539</v>
      </c>
      <c r="B5" s="234"/>
      <c r="C5" s="234"/>
      <c r="D5" s="234"/>
      <c r="E5" s="231"/>
      <c r="F5" s="231"/>
      <c r="M5" s="20"/>
    </row>
    <row r="6" spans="1:15" x14ac:dyDescent="0.2">
      <c r="A6" s="234" t="s">
        <v>285</v>
      </c>
      <c r="B6" s="234"/>
      <c r="C6" s="234"/>
      <c r="D6" s="234"/>
      <c r="E6" s="231"/>
      <c r="F6" s="231"/>
      <c r="M6" s="20"/>
    </row>
    <row r="7" spans="1:15" x14ac:dyDescent="0.2">
      <c r="A7" s="234" t="s">
        <v>286</v>
      </c>
      <c r="B7" s="234"/>
      <c r="C7" s="234"/>
      <c r="D7" s="234"/>
      <c r="E7" s="231"/>
      <c r="F7" s="231"/>
      <c r="M7" s="20" t="s">
        <v>773</v>
      </c>
      <c r="N7" s="9">
        <v>1500000</v>
      </c>
      <c r="O7" s="9">
        <f>O4-N7</f>
        <v>0</v>
      </c>
    </row>
    <row r="8" spans="1:15" x14ac:dyDescent="0.2">
      <c r="B8" s="218"/>
      <c r="C8" s="218"/>
      <c r="D8" s="218"/>
      <c r="E8" s="218"/>
      <c r="F8" s="218"/>
      <c r="M8" s="20"/>
    </row>
    <row r="9" spans="1:15" x14ac:dyDescent="0.2">
      <c r="B9" s="218"/>
      <c r="C9" s="218"/>
      <c r="D9" s="218"/>
      <c r="E9" s="218"/>
      <c r="F9" s="218"/>
      <c r="M9" s="20"/>
    </row>
    <row r="10" spans="1:15" x14ac:dyDescent="0.2">
      <c r="A10" s="217" t="s">
        <v>282</v>
      </c>
      <c r="B10" s="14" t="s">
        <v>793</v>
      </c>
    </row>
    <row r="11" spans="1:15" x14ac:dyDescent="0.2">
      <c r="A11" s="217" t="s">
        <v>281</v>
      </c>
      <c r="B11" s="14" t="s">
        <v>794</v>
      </c>
      <c r="L11" s="20" t="s">
        <v>542</v>
      </c>
    </row>
    <row r="12" spans="1:15" x14ac:dyDescent="0.2">
      <c r="A12" s="215" t="s">
        <v>2</v>
      </c>
      <c r="B12" s="14" t="s">
        <v>795</v>
      </c>
      <c r="C12" s="215"/>
      <c r="D12" s="215"/>
      <c r="M12" s="20" t="s">
        <v>771</v>
      </c>
      <c r="N12" s="9">
        <v>37080600</v>
      </c>
    </row>
    <row r="13" spans="1:15" x14ac:dyDescent="0.2">
      <c r="A13" s="215" t="s">
        <v>4</v>
      </c>
      <c r="B13" s="14" t="s">
        <v>796</v>
      </c>
      <c r="C13" s="215"/>
      <c r="D13" s="215"/>
      <c r="M13" s="20" t="s">
        <v>772</v>
      </c>
      <c r="N13" s="9">
        <f>C71+C72+C73+C74+C85+C66</f>
        <v>35200000</v>
      </c>
      <c r="O13" s="9">
        <f>N12-N13</f>
        <v>1880600</v>
      </c>
    </row>
    <row r="14" spans="1:15" x14ac:dyDescent="0.2">
      <c r="A14" s="215"/>
      <c r="B14" s="14"/>
      <c r="C14" s="215"/>
      <c r="D14" s="215"/>
      <c r="M14" s="20"/>
    </row>
    <row r="15" spans="1:15" x14ac:dyDescent="0.2">
      <c r="A15" s="215"/>
      <c r="B15" s="14"/>
      <c r="C15" s="215"/>
      <c r="D15" s="215"/>
      <c r="M15" s="20"/>
    </row>
    <row r="16" spans="1:15" ht="21.75" customHeight="1" x14ac:dyDescent="0.2">
      <c r="A16" s="232" t="s">
        <v>5</v>
      </c>
      <c r="B16" s="232" t="s">
        <v>287</v>
      </c>
      <c r="C16" s="232" t="s">
        <v>288</v>
      </c>
      <c r="D16" s="232" t="s">
        <v>289</v>
      </c>
      <c r="M16" s="20" t="s">
        <v>773</v>
      </c>
      <c r="N16" s="9">
        <v>1500000</v>
      </c>
      <c r="O16" s="9">
        <f>O13-N16</f>
        <v>380600</v>
      </c>
    </row>
    <row r="17" spans="1:15" x14ac:dyDescent="0.2">
      <c r="A17" s="219"/>
      <c r="B17" s="220" t="s">
        <v>291</v>
      </c>
      <c r="C17" s="221"/>
      <c r="D17" s="221"/>
      <c r="M17" s="20" t="s">
        <v>762</v>
      </c>
      <c r="N17" s="9">
        <v>380600</v>
      </c>
      <c r="O17" s="9">
        <f>O16-N17</f>
        <v>0</v>
      </c>
    </row>
    <row r="18" spans="1:15" x14ac:dyDescent="0.2">
      <c r="A18" s="220">
        <v>41</v>
      </c>
      <c r="B18" s="220" t="s">
        <v>292</v>
      </c>
      <c r="C18" s="221"/>
      <c r="D18" s="221"/>
    </row>
    <row r="19" spans="1:15" x14ac:dyDescent="0.2">
      <c r="A19" s="222">
        <v>411</v>
      </c>
      <c r="B19" s="222" t="s">
        <v>293</v>
      </c>
      <c r="C19" s="221"/>
      <c r="D19" s="221"/>
      <c r="L19" s="20" t="s">
        <v>561</v>
      </c>
    </row>
    <row r="20" spans="1:15" x14ac:dyDescent="0.2">
      <c r="A20" s="222">
        <v>41101</v>
      </c>
      <c r="B20" s="222" t="s">
        <v>294</v>
      </c>
      <c r="C20" s="221"/>
      <c r="D20" s="221"/>
      <c r="M20" s="20" t="s">
        <v>771</v>
      </c>
      <c r="N20" s="9">
        <v>1030577000</v>
      </c>
    </row>
    <row r="21" spans="1:15" x14ac:dyDescent="0.2">
      <c r="A21" s="222">
        <v>41199</v>
      </c>
      <c r="B21" s="222" t="s">
        <v>295</v>
      </c>
      <c r="C21" s="221"/>
      <c r="D21" s="221"/>
      <c r="M21" s="20" t="s">
        <v>772</v>
      </c>
      <c r="N21" s="9">
        <f>C107+C141+C142+C143+C144+C145+C151+C168+C177+C181+C183+C184+C185+C186+C188+C205+C206+C207+C208+C209+C210+C211+C248+C337+C341+C345+C371+C379</f>
        <v>1030577000</v>
      </c>
      <c r="O21" s="9">
        <f>N20-N21</f>
        <v>0</v>
      </c>
    </row>
    <row r="22" spans="1:15" x14ac:dyDescent="0.2">
      <c r="A22" s="220">
        <v>412</v>
      </c>
      <c r="B22" s="220" t="s">
        <v>296</v>
      </c>
      <c r="C22" s="221"/>
      <c r="D22" s="221"/>
    </row>
    <row r="23" spans="1:15" x14ac:dyDescent="0.2">
      <c r="A23" s="222">
        <v>41201</v>
      </c>
      <c r="B23" s="222" t="s">
        <v>297</v>
      </c>
      <c r="C23" s="221"/>
      <c r="D23" s="221"/>
      <c r="O23" s="9">
        <f>O21-C381</f>
        <v>11814238</v>
      </c>
    </row>
    <row r="24" spans="1:15" x14ac:dyDescent="0.2">
      <c r="A24" s="222">
        <v>41202</v>
      </c>
      <c r="B24" s="222" t="s">
        <v>298</v>
      </c>
      <c r="C24" s="221"/>
      <c r="D24" s="221"/>
    </row>
    <row r="25" spans="1:15" x14ac:dyDescent="0.2">
      <c r="A25" s="222">
        <v>41203</v>
      </c>
      <c r="B25" s="222" t="s">
        <v>299</v>
      </c>
      <c r="C25" s="221"/>
      <c r="D25" s="221"/>
    </row>
    <row r="26" spans="1:15" x14ac:dyDescent="0.2">
      <c r="A26" s="222">
        <v>41204</v>
      </c>
      <c r="B26" s="222" t="s">
        <v>300</v>
      </c>
      <c r="C26" s="221"/>
      <c r="D26" s="221"/>
    </row>
    <row r="27" spans="1:15" x14ac:dyDescent="0.2">
      <c r="A27" s="220">
        <v>42</v>
      </c>
      <c r="B27" s="220" t="s">
        <v>329</v>
      </c>
      <c r="C27" s="221">
        <f>C28+C30+C33+C35+C38</f>
        <v>1566870600</v>
      </c>
      <c r="D27" s="221"/>
    </row>
    <row r="28" spans="1:15" x14ac:dyDescent="0.2">
      <c r="A28" s="222">
        <v>421</v>
      </c>
      <c r="B28" s="222" t="s">
        <v>330</v>
      </c>
      <c r="C28" s="221">
        <f>C29</f>
        <v>1030577000</v>
      </c>
      <c r="D28" s="221"/>
    </row>
    <row r="29" spans="1:15" x14ac:dyDescent="0.2">
      <c r="A29" s="222">
        <v>42101</v>
      </c>
      <c r="B29" s="222" t="s">
        <v>330</v>
      </c>
      <c r="C29" s="222">
        <v>1030577000</v>
      </c>
      <c r="D29" s="222" t="s">
        <v>561</v>
      </c>
      <c r="K29" s="20"/>
    </row>
    <row r="30" spans="1:15" x14ac:dyDescent="0.2">
      <c r="A30" s="222">
        <v>422</v>
      </c>
      <c r="B30" s="222" t="s">
        <v>331</v>
      </c>
      <c r="C30" s="221">
        <f>SUM(C31:C32)</f>
        <v>37080600</v>
      </c>
      <c r="D30" s="221"/>
      <c r="K30" s="20"/>
    </row>
    <row r="31" spans="1:15" x14ac:dyDescent="0.2">
      <c r="A31" s="222">
        <v>42201</v>
      </c>
      <c r="B31" s="222" t="s">
        <v>332</v>
      </c>
      <c r="C31" s="222">
        <v>31449764</v>
      </c>
      <c r="D31" s="222" t="s">
        <v>797</v>
      </c>
      <c r="K31" s="20"/>
    </row>
    <row r="32" spans="1:15" x14ac:dyDescent="0.2">
      <c r="A32" s="222">
        <v>42202</v>
      </c>
      <c r="B32" s="222" t="s">
        <v>333</v>
      </c>
      <c r="C32" s="222">
        <v>5630836</v>
      </c>
      <c r="D32" s="222" t="s">
        <v>798</v>
      </c>
      <c r="K32" s="20"/>
    </row>
    <row r="33" spans="1:11" x14ac:dyDescent="0.2">
      <c r="A33" s="222">
        <v>423</v>
      </c>
      <c r="B33" s="222" t="s">
        <v>334</v>
      </c>
      <c r="C33" s="221">
        <f>C34</f>
        <v>394213000</v>
      </c>
      <c r="D33" s="222"/>
      <c r="K33" s="20"/>
    </row>
    <row r="34" spans="1:11" x14ac:dyDescent="0.2">
      <c r="A34" s="222">
        <v>42301</v>
      </c>
      <c r="B34" s="222" t="s">
        <v>334</v>
      </c>
      <c r="C34" s="222">
        <v>394213000</v>
      </c>
      <c r="D34" s="222" t="s">
        <v>541</v>
      </c>
      <c r="K34" s="20"/>
    </row>
    <row r="35" spans="1:11" x14ac:dyDescent="0.2">
      <c r="A35" s="222">
        <v>424</v>
      </c>
      <c r="B35" s="222" t="s">
        <v>335</v>
      </c>
      <c r="C35" s="221">
        <f>SUM(C36:C37)</f>
        <v>5000000</v>
      </c>
      <c r="D35" s="222"/>
      <c r="K35" s="20"/>
    </row>
    <row r="36" spans="1:11" x14ac:dyDescent="0.2">
      <c r="A36" s="222">
        <v>42401</v>
      </c>
      <c r="B36" s="222" t="s">
        <v>336</v>
      </c>
      <c r="C36" s="222">
        <v>5000000</v>
      </c>
      <c r="D36" s="222" t="s">
        <v>799</v>
      </c>
      <c r="K36" s="20"/>
    </row>
    <row r="37" spans="1:11" x14ac:dyDescent="0.2">
      <c r="A37" s="222">
        <v>42499</v>
      </c>
      <c r="B37" s="222" t="s">
        <v>337</v>
      </c>
      <c r="C37" s="221"/>
      <c r="D37" s="222"/>
      <c r="K37" s="20"/>
    </row>
    <row r="38" spans="1:11" x14ac:dyDescent="0.2">
      <c r="A38" s="222">
        <v>425</v>
      </c>
      <c r="B38" s="222" t="s">
        <v>338</v>
      </c>
      <c r="C38" s="221">
        <f>SUM(C39)</f>
        <v>100000000</v>
      </c>
      <c r="D38" s="222"/>
      <c r="K38" s="20"/>
    </row>
    <row r="39" spans="1:11" x14ac:dyDescent="0.2">
      <c r="A39" s="222">
        <v>42501</v>
      </c>
      <c r="B39" s="222" t="s">
        <v>339</v>
      </c>
      <c r="C39" s="222">
        <v>100000000</v>
      </c>
      <c r="D39" s="222" t="s">
        <v>800</v>
      </c>
      <c r="K39" s="20"/>
    </row>
    <row r="40" spans="1:11" x14ac:dyDescent="0.2">
      <c r="A40" s="222">
        <v>42599</v>
      </c>
      <c r="B40" s="222" t="s">
        <v>340</v>
      </c>
      <c r="C40" s="221">
        <f>C41</f>
        <v>818517</v>
      </c>
      <c r="D40" s="222"/>
      <c r="K40" s="20"/>
    </row>
    <row r="41" spans="1:11" x14ac:dyDescent="0.2">
      <c r="A41" s="222">
        <v>436</v>
      </c>
      <c r="B41" s="222" t="s">
        <v>354</v>
      </c>
      <c r="C41" s="222">
        <v>818517</v>
      </c>
      <c r="D41" s="222" t="s">
        <v>801</v>
      </c>
      <c r="K41" s="20"/>
    </row>
    <row r="42" spans="1:11" x14ac:dyDescent="0.2">
      <c r="A42" s="222">
        <v>43601</v>
      </c>
      <c r="B42" s="222" t="s">
        <v>354</v>
      </c>
      <c r="C42" s="221">
        <f>C27</f>
        <v>1566870600</v>
      </c>
      <c r="D42" s="221"/>
      <c r="K42" s="20"/>
    </row>
    <row r="43" spans="1:11" x14ac:dyDescent="0.2">
      <c r="A43" s="222"/>
      <c r="B43" s="220" t="s">
        <v>575</v>
      </c>
      <c r="C43" s="221"/>
      <c r="D43" s="221"/>
      <c r="K43" s="20"/>
    </row>
    <row r="44" spans="1:11" x14ac:dyDescent="0.2">
      <c r="A44" s="221"/>
      <c r="B44" s="220" t="s">
        <v>356</v>
      </c>
      <c r="C44" s="221"/>
      <c r="D44" s="221"/>
      <c r="K44" s="20"/>
    </row>
    <row r="45" spans="1:11" x14ac:dyDescent="0.2">
      <c r="A45" s="221"/>
      <c r="B45" s="221"/>
      <c r="C45" s="221"/>
      <c r="D45" s="221"/>
      <c r="K45" s="20"/>
    </row>
    <row r="46" spans="1:11" x14ac:dyDescent="0.2">
      <c r="A46" s="223"/>
      <c r="B46" s="224"/>
      <c r="C46" s="225"/>
      <c r="D46" s="225"/>
    </row>
    <row r="47" spans="1:11" x14ac:dyDescent="0.2">
      <c r="A47" s="224" t="s">
        <v>7</v>
      </c>
      <c r="B47" s="219"/>
      <c r="C47" s="219"/>
      <c r="D47" s="219"/>
      <c r="E47" s="216" t="s">
        <v>8</v>
      </c>
    </row>
    <row r="48" spans="1:11" x14ac:dyDescent="0.2">
      <c r="A48" s="221">
        <v>1</v>
      </c>
      <c r="B48" s="221" t="s">
        <v>9</v>
      </c>
      <c r="C48" s="229">
        <f>C49+C88+C94+C108+C127</f>
        <v>422607838</v>
      </c>
      <c r="D48" s="219"/>
    </row>
    <row r="49" spans="1:10" x14ac:dyDescent="0.2">
      <c r="A49" s="221">
        <v>101</v>
      </c>
      <c r="B49" s="221" t="s">
        <v>10</v>
      </c>
      <c r="C49" s="227">
        <f>C50+C53+C58+C62+C77+C81+C82+C85</f>
        <v>402807838</v>
      </c>
      <c r="D49" s="219"/>
    </row>
    <row r="50" spans="1:10" x14ac:dyDescent="0.2">
      <c r="A50" s="228">
        <v>10101</v>
      </c>
      <c r="B50" s="228" t="s">
        <v>11</v>
      </c>
      <c r="C50" s="225">
        <f>C51+C52</f>
        <v>39936000</v>
      </c>
      <c r="D50" s="226"/>
    </row>
    <row r="51" spans="1:10" x14ac:dyDescent="0.2">
      <c r="A51" s="228"/>
      <c r="B51" s="222" t="s">
        <v>751</v>
      </c>
      <c r="C51" s="226">
        <v>29136000</v>
      </c>
      <c r="D51" s="226" t="s">
        <v>541</v>
      </c>
    </row>
    <row r="52" spans="1:10" x14ac:dyDescent="0.2">
      <c r="A52" s="228"/>
      <c r="B52" s="222" t="s">
        <v>752</v>
      </c>
      <c r="C52" s="226">
        <v>10800000</v>
      </c>
      <c r="D52" s="226" t="s">
        <v>541</v>
      </c>
    </row>
    <row r="53" spans="1:10" x14ac:dyDescent="0.2">
      <c r="A53" s="228">
        <v>10102</v>
      </c>
      <c r="B53" s="228" t="s">
        <v>12</v>
      </c>
      <c r="C53" s="225">
        <f>SUM(C54:C57)</f>
        <v>236244000</v>
      </c>
      <c r="D53" s="226"/>
    </row>
    <row r="54" spans="1:10" x14ac:dyDescent="0.2">
      <c r="A54" s="228"/>
      <c r="B54" s="222" t="s">
        <v>753</v>
      </c>
      <c r="C54" s="226">
        <v>26712000</v>
      </c>
      <c r="D54" s="226" t="s">
        <v>541</v>
      </c>
    </row>
    <row r="55" spans="1:10" x14ac:dyDescent="0.2">
      <c r="A55" s="228"/>
      <c r="B55" s="222" t="s">
        <v>754</v>
      </c>
      <c r="C55" s="226">
        <v>169932000</v>
      </c>
      <c r="D55" s="226" t="s">
        <v>541</v>
      </c>
    </row>
    <row r="56" spans="1:10" x14ac:dyDescent="0.2">
      <c r="A56" s="228"/>
      <c r="B56" s="222" t="s">
        <v>755</v>
      </c>
      <c r="C56" s="226">
        <v>6000000</v>
      </c>
      <c r="D56" s="226" t="s">
        <v>541</v>
      </c>
    </row>
    <row r="57" spans="1:10" x14ac:dyDescent="0.2">
      <c r="A57" s="228"/>
      <c r="B57" s="222" t="s">
        <v>372</v>
      </c>
      <c r="C57" s="226">
        <v>33600000</v>
      </c>
      <c r="D57" s="226" t="s">
        <v>541</v>
      </c>
    </row>
    <row r="58" spans="1:10" x14ac:dyDescent="0.2">
      <c r="A58" s="228">
        <v>10103</v>
      </c>
      <c r="B58" s="228" t="s">
        <v>13</v>
      </c>
      <c r="C58" s="225">
        <f>SUM(C59:C61)</f>
        <v>23880241</v>
      </c>
      <c r="D58" s="226"/>
    </row>
    <row r="59" spans="1:10" x14ac:dyDescent="0.2">
      <c r="A59" s="228"/>
      <c r="B59" s="222" t="s">
        <v>803</v>
      </c>
      <c r="C59" s="226">
        <v>11352000</v>
      </c>
      <c r="D59" s="226" t="s">
        <v>541</v>
      </c>
      <c r="G59" s="9">
        <f>C59+C60</f>
        <v>22347721</v>
      </c>
    </row>
    <row r="60" spans="1:10" x14ac:dyDescent="0.2">
      <c r="A60" s="228"/>
      <c r="B60" s="222" t="s">
        <v>804</v>
      </c>
      <c r="C60" s="226">
        <v>10995721</v>
      </c>
      <c r="D60" s="226" t="s">
        <v>805</v>
      </c>
    </row>
    <row r="61" spans="1:10" x14ac:dyDescent="0.2">
      <c r="A61" s="228"/>
      <c r="B61" s="222" t="s">
        <v>756</v>
      </c>
      <c r="C61" s="226">
        <v>1532520</v>
      </c>
      <c r="D61" s="226" t="s">
        <v>541</v>
      </c>
      <c r="G61" s="214" t="s">
        <v>541</v>
      </c>
      <c r="H61" s="214" t="s">
        <v>797</v>
      </c>
      <c r="I61" s="214" t="s">
        <v>801</v>
      </c>
    </row>
    <row r="62" spans="1:10" x14ac:dyDescent="0.2">
      <c r="A62" s="228">
        <v>10104</v>
      </c>
      <c r="B62" s="228" t="s">
        <v>14</v>
      </c>
      <c r="C62" s="225">
        <f>SUM(C63:C76)</f>
        <v>37347597</v>
      </c>
      <c r="D62" s="226"/>
      <c r="G62" s="214">
        <f>'[1]Formula  ADD '!$L$95</f>
        <v>1278480</v>
      </c>
      <c r="H62" s="214">
        <f>[2]Sheet1!$D$19</f>
        <v>380600</v>
      </c>
      <c r="I62" s="214">
        <v>818517</v>
      </c>
      <c r="J62" s="214">
        <f>G62+H62+I62</f>
        <v>2477597</v>
      </c>
    </row>
    <row r="63" spans="1:10" x14ac:dyDescent="0.2">
      <c r="A63" s="228"/>
      <c r="B63" s="222" t="s">
        <v>762</v>
      </c>
      <c r="C63" s="226">
        <v>2497597</v>
      </c>
      <c r="D63" s="226" t="s">
        <v>768</v>
      </c>
      <c r="G63" s="214"/>
      <c r="H63" s="214"/>
      <c r="I63" s="214"/>
      <c r="J63" s="214"/>
    </row>
    <row r="64" spans="1:10" x14ac:dyDescent="0.2">
      <c r="A64" s="228"/>
      <c r="B64" s="222" t="s">
        <v>763</v>
      </c>
      <c r="C64" s="226">
        <v>3000000</v>
      </c>
      <c r="D64" s="226" t="s">
        <v>769</v>
      </c>
      <c r="G64" s="214"/>
      <c r="H64" s="214">
        <f>G62+H62</f>
        <v>1659080</v>
      </c>
      <c r="I64" s="214"/>
      <c r="J64" s="214">
        <f>G62+H62</f>
        <v>1659080</v>
      </c>
    </row>
    <row r="65" spans="1:10" x14ac:dyDescent="0.2">
      <c r="A65" s="228"/>
      <c r="B65" s="222" t="s">
        <v>545</v>
      </c>
      <c r="C65" s="226">
        <v>5000000</v>
      </c>
      <c r="D65" s="226" t="s">
        <v>541</v>
      </c>
      <c r="G65" s="214"/>
      <c r="H65" s="214"/>
      <c r="I65" s="214"/>
      <c r="J65" s="214"/>
    </row>
    <row r="66" spans="1:10" x14ac:dyDescent="0.2">
      <c r="A66" s="228"/>
      <c r="B66" s="228" t="s">
        <v>545</v>
      </c>
      <c r="C66" s="226">
        <v>4000000</v>
      </c>
      <c r="D66" s="233" t="s">
        <v>542</v>
      </c>
      <c r="G66" s="214"/>
      <c r="H66" s="214"/>
      <c r="I66" s="214"/>
      <c r="J66" s="214"/>
    </row>
    <row r="67" spans="1:10" x14ac:dyDescent="0.2">
      <c r="A67" s="228"/>
      <c r="B67" s="222" t="s">
        <v>764</v>
      </c>
      <c r="C67" s="226">
        <v>1350000</v>
      </c>
      <c r="D67" s="226" t="s">
        <v>541</v>
      </c>
    </row>
    <row r="68" spans="1:10" x14ac:dyDescent="0.2">
      <c r="A68" s="228"/>
      <c r="B68" s="222" t="s">
        <v>765</v>
      </c>
      <c r="C68" s="226">
        <v>3000000</v>
      </c>
      <c r="D68" s="226" t="s">
        <v>541</v>
      </c>
    </row>
    <row r="69" spans="1:10" x14ac:dyDescent="0.2">
      <c r="A69" s="228"/>
      <c r="B69" s="222" t="s">
        <v>766</v>
      </c>
      <c r="C69" s="226">
        <v>500000</v>
      </c>
      <c r="D69" s="226" t="s">
        <v>541</v>
      </c>
    </row>
    <row r="70" spans="1:10" x14ac:dyDescent="0.2">
      <c r="A70" s="228"/>
      <c r="B70" s="222" t="s">
        <v>767</v>
      </c>
      <c r="C70" s="226">
        <v>1000000</v>
      </c>
      <c r="D70" s="226" t="s">
        <v>541</v>
      </c>
    </row>
    <row r="71" spans="1:10" x14ac:dyDescent="0.2">
      <c r="A71" s="228"/>
      <c r="B71" s="222" t="s">
        <v>770</v>
      </c>
      <c r="C71" s="226">
        <v>3600000</v>
      </c>
      <c r="D71" s="226" t="s">
        <v>563</v>
      </c>
    </row>
    <row r="72" spans="1:10" x14ac:dyDescent="0.2">
      <c r="A72" s="228"/>
      <c r="B72" s="222" t="s">
        <v>809</v>
      </c>
      <c r="C72" s="226">
        <v>3000000</v>
      </c>
      <c r="D72" s="226" t="s">
        <v>563</v>
      </c>
    </row>
    <row r="73" spans="1:10" x14ac:dyDescent="0.2">
      <c r="A73" s="228"/>
      <c r="B73" s="222" t="s">
        <v>810</v>
      </c>
      <c r="C73" s="226">
        <v>3000000</v>
      </c>
      <c r="D73" s="226" t="s">
        <v>563</v>
      </c>
    </row>
    <row r="74" spans="1:10" x14ac:dyDescent="0.2">
      <c r="A74" s="228"/>
      <c r="B74" s="222" t="s">
        <v>811</v>
      </c>
      <c r="C74" s="226">
        <v>5400000</v>
      </c>
      <c r="D74" s="226" t="s">
        <v>563</v>
      </c>
    </row>
    <row r="75" spans="1:10" x14ac:dyDescent="0.2">
      <c r="A75" s="228"/>
      <c r="B75" s="228" t="s">
        <v>807</v>
      </c>
      <c r="C75" s="226"/>
      <c r="D75" s="226"/>
    </row>
    <row r="76" spans="1:10" x14ac:dyDescent="0.2">
      <c r="A76" s="228"/>
      <c r="B76" s="228" t="s">
        <v>808</v>
      </c>
      <c r="C76" s="226">
        <v>2000000</v>
      </c>
      <c r="D76" s="233" t="s">
        <v>541</v>
      </c>
    </row>
    <row r="77" spans="1:10" x14ac:dyDescent="0.2">
      <c r="A77" s="228">
        <v>10105</v>
      </c>
      <c r="B77" s="228" t="s">
        <v>15</v>
      </c>
      <c r="C77" s="225">
        <f>SUM(C78:C80)</f>
        <v>25200000</v>
      </c>
      <c r="D77" s="226"/>
    </row>
    <row r="78" spans="1:10" x14ac:dyDescent="0.2">
      <c r="A78" s="228"/>
      <c r="B78" s="222" t="s">
        <v>759</v>
      </c>
      <c r="C78" s="226">
        <v>6000000</v>
      </c>
      <c r="D78" s="226" t="s">
        <v>541</v>
      </c>
    </row>
    <row r="79" spans="1:10" x14ac:dyDescent="0.2">
      <c r="A79" s="228"/>
      <c r="B79" s="222" t="s">
        <v>757</v>
      </c>
      <c r="C79" s="226">
        <v>4200000</v>
      </c>
      <c r="D79" s="226" t="s">
        <v>541</v>
      </c>
    </row>
    <row r="80" spans="1:10" x14ac:dyDescent="0.2">
      <c r="A80" s="228"/>
      <c r="B80" s="222" t="s">
        <v>758</v>
      </c>
      <c r="C80" s="226">
        <v>15000000</v>
      </c>
      <c r="D80" s="226" t="s">
        <v>541</v>
      </c>
    </row>
    <row r="81" spans="1:4" x14ac:dyDescent="0.2">
      <c r="A81" s="228">
        <v>10106</v>
      </c>
      <c r="B81" s="228" t="s">
        <v>16</v>
      </c>
      <c r="C81" s="225">
        <v>8000000</v>
      </c>
      <c r="D81" s="226" t="s">
        <v>541</v>
      </c>
    </row>
    <row r="82" spans="1:4" x14ac:dyDescent="0.2">
      <c r="A82" s="228">
        <v>10107</v>
      </c>
      <c r="B82" s="228" t="s">
        <v>17</v>
      </c>
      <c r="C82" s="225">
        <f>SUM(C83:C84)</f>
        <v>16000000</v>
      </c>
      <c r="D82" s="226"/>
    </row>
    <row r="83" spans="1:4" x14ac:dyDescent="0.2">
      <c r="A83" s="228"/>
      <c r="B83" s="222" t="s">
        <v>760</v>
      </c>
      <c r="C83" s="226">
        <v>3200000</v>
      </c>
      <c r="D83" s="226" t="s">
        <v>541</v>
      </c>
    </row>
    <row r="84" spans="1:4" x14ac:dyDescent="0.2">
      <c r="A84" s="228"/>
      <c r="B84" s="222" t="s">
        <v>761</v>
      </c>
      <c r="C84" s="226">
        <v>12800000</v>
      </c>
      <c r="D84" s="226" t="s">
        <v>541</v>
      </c>
    </row>
    <row r="85" spans="1:4" x14ac:dyDescent="0.2">
      <c r="A85" s="228">
        <v>10190</v>
      </c>
      <c r="B85" s="228" t="s">
        <v>18</v>
      </c>
      <c r="C85" s="225">
        <v>16200000</v>
      </c>
      <c r="D85" s="226" t="s">
        <v>542</v>
      </c>
    </row>
    <row r="86" spans="1:4" x14ac:dyDescent="0.2">
      <c r="A86" s="228">
        <v>10191</v>
      </c>
      <c r="B86" s="228" t="s">
        <v>19</v>
      </c>
      <c r="C86" s="226"/>
      <c r="D86" s="226"/>
    </row>
    <row r="87" spans="1:4" x14ac:dyDescent="0.2">
      <c r="A87" s="228">
        <v>10192</v>
      </c>
      <c r="B87" s="228" t="s">
        <v>20</v>
      </c>
      <c r="D87" s="219"/>
    </row>
    <row r="88" spans="1:4" x14ac:dyDescent="0.2">
      <c r="A88" s="221">
        <v>102</v>
      </c>
      <c r="B88" s="221" t="s">
        <v>21</v>
      </c>
      <c r="C88" s="226"/>
      <c r="D88" s="226"/>
    </row>
    <row r="89" spans="1:4" x14ac:dyDescent="0.2">
      <c r="A89" s="228">
        <v>10201</v>
      </c>
      <c r="B89" s="228" t="s">
        <v>22</v>
      </c>
      <c r="C89" s="226"/>
      <c r="D89" s="226"/>
    </row>
    <row r="90" spans="1:4" x14ac:dyDescent="0.2">
      <c r="A90" s="228">
        <v>10202</v>
      </c>
      <c r="B90" s="228" t="s">
        <v>23</v>
      </c>
      <c r="C90" s="226"/>
      <c r="D90" s="226"/>
    </row>
    <row r="91" spans="1:4" x14ac:dyDescent="0.2">
      <c r="A91" s="228">
        <v>10203</v>
      </c>
      <c r="B91" s="228" t="s">
        <v>24</v>
      </c>
      <c r="C91" s="226"/>
      <c r="D91" s="226"/>
    </row>
    <row r="92" spans="1:4" x14ac:dyDescent="0.2">
      <c r="A92" s="228">
        <v>10290</v>
      </c>
      <c r="B92" s="228" t="s">
        <v>25</v>
      </c>
      <c r="C92" s="226"/>
      <c r="D92" s="226"/>
    </row>
    <row r="93" spans="1:4" x14ac:dyDescent="0.2">
      <c r="A93" s="228">
        <v>10291</v>
      </c>
      <c r="B93" s="228" t="s">
        <v>26</v>
      </c>
      <c r="C93" s="226"/>
      <c r="D93" s="226"/>
    </row>
    <row r="94" spans="1:4" x14ac:dyDescent="0.2">
      <c r="A94" s="221">
        <v>103</v>
      </c>
      <c r="B94" s="221" t="s">
        <v>27</v>
      </c>
      <c r="C94" s="229">
        <f>C103</f>
        <v>19800000</v>
      </c>
      <c r="D94" s="226"/>
    </row>
    <row r="95" spans="1:4" x14ac:dyDescent="0.2">
      <c r="A95" s="228">
        <v>10301</v>
      </c>
      <c r="B95" s="228" t="s">
        <v>28</v>
      </c>
      <c r="C95" s="226"/>
      <c r="D95" s="226"/>
    </row>
    <row r="96" spans="1:4" x14ac:dyDescent="0.2">
      <c r="A96" s="228">
        <v>10302</v>
      </c>
      <c r="B96" s="228" t="s">
        <v>29</v>
      </c>
      <c r="C96" s="226"/>
      <c r="D96" s="226"/>
    </row>
    <row r="97" spans="1:4" x14ac:dyDescent="0.2">
      <c r="A97" s="228">
        <v>10303</v>
      </c>
      <c r="B97" s="228" t="s">
        <v>30</v>
      </c>
      <c r="C97" s="226"/>
      <c r="D97" s="226"/>
    </row>
    <row r="98" spans="1:4" x14ac:dyDescent="0.2">
      <c r="A98" s="228">
        <v>10304</v>
      </c>
      <c r="B98" s="228" t="s">
        <v>31</v>
      </c>
      <c r="C98" s="226"/>
      <c r="D98" s="226"/>
    </row>
    <row r="99" spans="1:4" x14ac:dyDescent="0.2">
      <c r="A99" s="228">
        <v>10305</v>
      </c>
      <c r="B99" s="228" t="s">
        <v>32</v>
      </c>
      <c r="C99" s="226"/>
      <c r="D99" s="226"/>
    </row>
    <row r="100" spans="1:4" x14ac:dyDescent="0.2">
      <c r="A100" s="228">
        <v>10390</v>
      </c>
      <c r="B100" s="228" t="s">
        <v>33</v>
      </c>
      <c r="C100" s="226"/>
      <c r="D100" s="226"/>
    </row>
    <row r="101" spans="1:4" x14ac:dyDescent="0.2">
      <c r="A101" s="228">
        <v>10391</v>
      </c>
      <c r="B101" s="228" t="s">
        <v>34</v>
      </c>
      <c r="C101" s="226"/>
      <c r="D101" s="226"/>
    </row>
    <row r="102" spans="1:4" x14ac:dyDescent="0.2">
      <c r="A102" s="228">
        <v>10392</v>
      </c>
      <c r="B102" s="228" t="s">
        <v>35</v>
      </c>
      <c r="C102" s="226"/>
      <c r="D102" s="226"/>
    </row>
    <row r="103" spans="1:4" x14ac:dyDescent="0.2">
      <c r="A103" s="228">
        <v>10393</v>
      </c>
      <c r="B103" s="228" t="s">
        <v>36</v>
      </c>
      <c r="C103" s="225">
        <f>SUM(C104:C107)</f>
        <v>19800000</v>
      </c>
      <c r="D103" s="226"/>
    </row>
    <row r="104" spans="1:4" x14ac:dyDescent="0.2">
      <c r="A104" s="228"/>
      <c r="B104" s="228" t="s">
        <v>815</v>
      </c>
      <c r="C104" s="226">
        <v>3000000</v>
      </c>
      <c r="D104" s="226" t="s">
        <v>541</v>
      </c>
    </row>
    <row r="105" spans="1:4" x14ac:dyDescent="0.2">
      <c r="A105" s="228"/>
      <c r="B105" s="228" t="s">
        <v>813</v>
      </c>
      <c r="C105" s="226">
        <v>2400000</v>
      </c>
      <c r="D105" s="226" t="s">
        <v>541</v>
      </c>
    </row>
    <row r="106" spans="1:4" x14ac:dyDescent="0.2">
      <c r="A106" s="228"/>
      <c r="B106" s="228" t="s">
        <v>814</v>
      </c>
      <c r="C106" s="226">
        <v>2400000</v>
      </c>
      <c r="D106" s="226" t="s">
        <v>541</v>
      </c>
    </row>
    <row r="107" spans="1:4" x14ac:dyDescent="0.2">
      <c r="A107" s="228"/>
      <c r="B107" s="228" t="s">
        <v>812</v>
      </c>
      <c r="C107" s="226">
        <v>12000000</v>
      </c>
      <c r="D107" s="233" t="s">
        <v>561</v>
      </c>
    </row>
    <row r="108" spans="1:4" x14ac:dyDescent="0.2">
      <c r="A108" s="221">
        <v>104</v>
      </c>
      <c r="B108" s="221" t="s">
        <v>37</v>
      </c>
      <c r="C108" s="226"/>
      <c r="D108" s="226"/>
    </row>
    <row r="109" spans="1:4" x14ac:dyDescent="0.2">
      <c r="A109" s="228">
        <v>10401</v>
      </c>
      <c r="B109" s="228" t="s">
        <v>38</v>
      </c>
      <c r="C109" s="226"/>
      <c r="D109" s="226"/>
    </row>
    <row r="110" spans="1:4" x14ac:dyDescent="0.2">
      <c r="A110" s="228">
        <v>10402</v>
      </c>
      <c r="B110" s="228" t="s">
        <v>39</v>
      </c>
      <c r="C110" s="226"/>
      <c r="D110" s="226"/>
    </row>
    <row r="111" spans="1:4" x14ac:dyDescent="0.2">
      <c r="A111" s="228">
        <v>10403</v>
      </c>
      <c r="B111" s="228" t="s">
        <v>40</v>
      </c>
      <c r="C111" s="226"/>
      <c r="D111" s="226"/>
    </row>
    <row r="112" spans="1:4" x14ac:dyDescent="0.2">
      <c r="A112" s="228">
        <v>10404</v>
      </c>
      <c r="B112" s="228" t="s">
        <v>41</v>
      </c>
      <c r="C112" s="226"/>
      <c r="D112" s="226"/>
    </row>
    <row r="113" spans="1:4" x14ac:dyDescent="0.2">
      <c r="A113" s="228">
        <v>10405</v>
      </c>
      <c r="B113" s="228" t="s">
        <v>42</v>
      </c>
      <c r="C113" s="226"/>
      <c r="D113" s="226"/>
    </row>
    <row r="114" spans="1:4" x14ac:dyDescent="0.2">
      <c r="A114" s="228">
        <v>10406</v>
      </c>
      <c r="B114" s="228" t="s">
        <v>43</v>
      </c>
      <c r="C114" s="226"/>
      <c r="D114" s="226"/>
    </row>
    <row r="115" spans="1:4" x14ac:dyDescent="0.2">
      <c r="A115" s="228">
        <v>10407</v>
      </c>
      <c r="B115" s="228" t="s">
        <v>44</v>
      </c>
      <c r="C115" s="226"/>
      <c r="D115" s="226"/>
    </row>
    <row r="116" spans="1:4" x14ac:dyDescent="0.2">
      <c r="A116" s="228">
        <v>10408</v>
      </c>
      <c r="B116" s="228" t="s">
        <v>45</v>
      </c>
      <c r="C116" s="226"/>
      <c r="D116" s="226"/>
    </row>
    <row r="117" spans="1:4" x14ac:dyDescent="0.2">
      <c r="A117" s="228">
        <v>10409</v>
      </c>
      <c r="B117" s="228" t="s">
        <v>46</v>
      </c>
      <c r="C117" s="226"/>
      <c r="D117" s="226"/>
    </row>
    <row r="118" spans="1:4" x14ac:dyDescent="0.2">
      <c r="A118" s="228">
        <v>10410</v>
      </c>
      <c r="B118" s="228" t="s">
        <v>47</v>
      </c>
      <c r="C118" s="226"/>
      <c r="D118" s="226"/>
    </row>
    <row r="119" spans="1:4" x14ac:dyDescent="0.2">
      <c r="A119" s="228">
        <v>10411</v>
      </c>
      <c r="B119" s="228" t="s">
        <v>48</v>
      </c>
      <c r="C119" s="226"/>
      <c r="D119" s="226"/>
    </row>
    <row r="120" spans="1:4" x14ac:dyDescent="0.2">
      <c r="A120" s="228">
        <v>10412</v>
      </c>
      <c r="B120" s="228" t="s">
        <v>49</v>
      </c>
      <c r="C120" s="226"/>
      <c r="D120" s="226"/>
    </row>
    <row r="121" spans="1:4" x14ac:dyDescent="0.2">
      <c r="A121" s="228">
        <v>10490</v>
      </c>
      <c r="B121" s="228" t="s">
        <v>50</v>
      </c>
      <c r="C121" s="226"/>
      <c r="D121" s="226"/>
    </row>
    <row r="122" spans="1:4" x14ac:dyDescent="0.2">
      <c r="A122" s="228">
        <v>10491</v>
      </c>
      <c r="B122" s="228" t="s">
        <v>51</v>
      </c>
      <c r="C122" s="226"/>
      <c r="D122" s="226"/>
    </row>
    <row r="123" spans="1:4" x14ac:dyDescent="0.2">
      <c r="A123" s="228">
        <v>10492</v>
      </c>
      <c r="B123" s="228" t="s">
        <v>52</v>
      </c>
      <c r="C123" s="226"/>
      <c r="D123" s="226"/>
    </row>
    <row r="124" spans="1:4" x14ac:dyDescent="0.2">
      <c r="A124" s="228">
        <v>10493</v>
      </c>
      <c r="B124" s="228" t="s">
        <v>53</v>
      </c>
      <c r="C124" s="226"/>
      <c r="D124" s="226"/>
    </row>
    <row r="125" spans="1:4" x14ac:dyDescent="0.2">
      <c r="A125" s="228">
        <v>10494</v>
      </c>
      <c r="B125" s="228" t="s">
        <v>54</v>
      </c>
      <c r="C125" s="226"/>
      <c r="D125" s="226"/>
    </row>
    <row r="126" spans="1:4" x14ac:dyDescent="0.2">
      <c r="A126" s="228">
        <v>10499</v>
      </c>
      <c r="B126" s="228" t="s">
        <v>55</v>
      </c>
      <c r="C126" s="226"/>
      <c r="D126" s="226"/>
    </row>
    <row r="127" spans="1:4" x14ac:dyDescent="0.2">
      <c r="A127" s="221">
        <v>105</v>
      </c>
      <c r="B127" s="221" t="s">
        <v>56</v>
      </c>
      <c r="C127" s="226"/>
      <c r="D127" s="226"/>
    </row>
    <row r="128" spans="1:4" x14ac:dyDescent="0.2">
      <c r="A128" s="228">
        <v>10501</v>
      </c>
      <c r="B128" s="228" t="s">
        <v>57</v>
      </c>
      <c r="C128" s="226"/>
      <c r="D128" s="226"/>
    </row>
    <row r="129" spans="1:4" x14ac:dyDescent="0.2">
      <c r="A129" s="228">
        <v>10502</v>
      </c>
      <c r="B129" s="228" t="s">
        <v>58</v>
      </c>
      <c r="C129" s="226"/>
      <c r="D129" s="226"/>
    </row>
    <row r="130" spans="1:4" x14ac:dyDescent="0.2">
      <c r="A130" s="228">
        <v>10503</v>
      </c>
      <c r="B130" s="228" t="s">
        <v>59</v>
      </c>
      <c r="C130" s="226"/>
      <c r="D130" s="226"/>
    </row>
    <row r="131" spans="1:4" x14ac:dyDescent="0.2">
      <c r="A131" s="228">
        <v>10504</v>
      </c>
      <c r="B131" s="228" t="s">
        <v>60</v>
      </c>
      <c r="C131" s="226"/>
      <c r="D131" s="226"/>
    </row>
    <row r="132" spans="1:4" x14ac:dyDescent="0.2">
      <c r="A132" s="228">
        <v>10505</v>
      </c>
      <c r="B132" s="228" t="s">
        <v>61</v>
      </c>
      <c r="C132" s="226"/>
      <c r="D132" s="226"/>
    </row>
    <row r="133" spans="1:4" x14ac:dyDescent="0.2">
      <c r="A133" s="228">
        <v>10506</v>
      </c>
      <c r="B133" s="228" t="s">
        <v>62</v>
      </c>
      <c r="C133" s="226"/>
      <c r="D133" s="226"/>
    </row>
    <row r="134" spans="1:4" x14ac:dyDescent="0.2">
      <c r="A134" s="228">
        <v>10507</v>
      </c>
      <c r="B134" s="228" t="s">
        <v>63</v>
      </c>
      <c r="C134" s="226"/>
      <c r="D134" s="226"/>
    </row>
    <row r="135" spans="1:4" x14ac:dyDescent="0.2">
      <c r="A135" s="228">
        <v>10590</v>
      </c>
      <c r="B135" s="228" t="s">
        <v>64</v>
      </c>
      <c r="C135" s="226"/>
      <c r="D135" s="226"/>
    </row>
    <row r="136" spans="1:4" x14ac:dyDescent="0.2">
      <c r="A136" s="228">
        <v>10591</v>
      </c>
      <c r="B136" s="228" t="s">
        <v>65</v>
      </c>
      <c r="C136" s="226"/>
      <c r="D136" s="226"/>
    </row>
    <row r="137" spans="1:4" x14ac:dyDescent="0.2">
      <c r="A137" s="228">
        <v>10599</v>
      </c>
      <c r="B137" s="228" t="s">
        <v>66</v>
      </c>
      <c r="C137" s="226"/>
      <c r="D137" s="226"/>
    </row>
    <row r="138" spans="1:4" x14ac:dyDescent="0.2">
      <c r="A138" s="221">
        <v>2</v>
      </c>
      <c r="B138" s="221" t="s">
        <v>67</v>
      </c>
      <c r="C138" s="229">
        <f>C139+C165+C190+C229</f>
        <v>614077000</v>
      </c>
      <c r="D138" s="226"/>
    </row>
    <row r="139" spans="1:4" x14ac:dyDescent="0.2">
      <c r="A139" s="221">
        <v>201</v>
      </c>
      <c r="B139" s="221" t="s">
        <v>68</v>
      </c>
      <c r="C139" s="226">
        <f>C140+C150</f>
        <v>92787600</v>
      </c>
      <c r="D139" s="226"/>
    </row>
    <row r="140" spans="1:4" x14ac:dyDescent="0.2">
      <c r="A140" s="228">
        <v>20101</v>
      </c>
      <c r="B140" s="228" t="s">
        <v>69</v>
      </c>
      <c r="C140" s="225">
        <f>SUM(C141:C145)</f>
        <v>72000000</v>
      </c>
      <c r="D140" s="226"/>
    </row>
    <row r="141" spans="1:4" x14ac:dyDescent="0.2">
      <c r="A141" s="228"/>
      <c r="B141" s="222" t="s">
        <v>777</v>
      </c>
      <c r="C141" s="226">
        <v>9000000</v>
      </c>
      <c r="D141" s="226" t="s">
        <v>561</v>
      </c>
    </row>
    <row r="142" spans="1:4" x14ac:dyDescent="0.2">
      <c r="A142" s="228"/>
      <c r="B142" s="222" t="s">
        <v>776</v>
      </c>
      <c r="C142" s="226">
        <v>9000000</v>
      </c>
      <c r="D142" s="226" t="s">
        <v>561</v>
      </c>
    </row>
    <row r="143" spans="1:4" x14ac:dyDescent="0.2">
      <c r="A143" s="228"/>
      <c r="B143" s="222" t="s">
        <v>778</v>
      </c>
      <c r="C143" s="226">
        <v>27600000</v>
      </c>
      <c r="D143" s="226" t="s">
        <v>561</v>
      </c>
    </row>
    <row r="144" spans="1:4" x14ac:dyDescent="0.2">
      <c r="A144" s="228"/>
      <c r="B144" s="222" t="s">
        <v>779</v>
      </c>
      <c r="C144" s="226">
        <v>24000000</v>
      </c>
      <c r="D144" s="226" t="s">
        <v>561</v>
      </c>
    </row>
    <row r="145" spans="1:4" x14ac:dyDescent="0.2">
      <c r="A145" s="228"/>
      <c r="B145" s="222" t="s">
        <v>775</v>
      </c>
      <c r="C145" s="226">
        <v>2400000</v>
      </c>
      <c r="D145" s="226" t="s">
        <v>561</v>
      </c>
    </row>
    <row r="146" spans="1:4" x14ac:dyDescent="0.2">
      <c r="A146" s="228">
        <v>20102</v>
      </c>
      <c r="B146" s="228" t="s">
        <v>70</v>
      </c>
      <c r="C146" s="226"/>
      <c r="D146" s="226"/>
    </row>
    <row r="147" spans="1:4" x14ac:dyDescent="0.2">
      <c r="A147" s="228">
        <v>20103</v>
      </c>
      <c r="B147" s="228" t="s">
        <v>71</v>
      </c>
      <c r="C147" s="226"/>
      <c r="D147" s="226"/>
    </row>
    <row r="148" spans="1:4" x14ac:dyDescent="0.2">
      <c r="A148" s="228">
        <v>20104</v>
      </c>
      <c r="B148" s="228" t="s">
        <v>72</v>
      </c>
      <c r="C148" s="226"/>
      <c r="D148" s="226"/>
    </row>
    <row r="149" spans="1:4" x14ac:dyDescent="0.2">
      <c r="A149" s="228">
        <v>20105</v>
      </c>
      <c r="B149" s="228" t="s">
        <v>73</v>
      </c>
      <c r="C149" s="226"/>
      <c r="D149" s="226"/>
    </row>
    <row r="150" spans="1:4" x14ac:dyDescent="0.2">
      <c r="A150" s="228">
        <v>20106</v>
      </c>
      <c r="B150" s="228" t="s">
        <v>74</v>
      </c>
      <c r="C150" s="225">
        <f>SUM(C151:C151)</f>
        <v>20787600</v>
      </c>
      <c r="D150" s="226"/>
    </row>
    <row r="151" spans="1:4" x14ac:dyDescent="0.2">
      <c r="A151" s="228"/>
      <c r="B151" s="222" t="s">
        <v>780</v>
      </c>
      <c r="C151" s="226">
        <v>20787600</v>
      </c>
      <c r="D151" s="226" t="s">
        <v>561</v>
      </c>
    </row>
    <row r="152" spans="1:4" x14ac:dyDescent="0.2">
      <c r="A152" s="228">
        <v>20107</v>
      </c>
      <c r="B152" s="228" t="s">
        <v>75</v>
      </c>
      <c r="C152" s="226"/>
      <c r="D152" s="226"/>
    </row>
    <row r="153" spans="1:4" x14ac:dyDescent="0.2">
      <c r="A153" s="228">
        <v>20108</v>
      </c>
      <c r="B153" s="228" t="s">
        <v>76</v>
      </c>
      <c r="C153" s="226"/>
      <c r="D153" s="226"/>
    </row>
    <row r="154" spans="1:4" x14ac:dyDescent="0.2">
      <c r="A154" s="228">
        <v>20109</v>
      </c>
      <c r="B154" s="228" t="s">
        <v>77</v>
      </c>
      <c r="C154" s="226"/>
      <c r="D154" s="226"/>
    </row>
    <row r="155" spans="1:4" x14ac:dyDescent="0.2">
      <c r="A155" s="228">
        <v>20110</v>
      </c>
      <c r="B155" s="228" t="s">
        <v>78</v>
      </c>
      <c r="C155" s="226"/>
      <c r="D155" s="226"/>
    </row>
    <row r="156" spans="1:4" x14ac:dyDescent="0.2">
      <c r="A156" s="228">
        <v>20190</v>
      </c>
      <c r="B156" s="228" t="s">
        <v>79</v>
      </c>
      <c r="C156" s="226"/>
      <c r="D156" s="226"/>
    </row>
    <row r="157" spans="1:4" x14ac:dyDescent="0.2">
      <c r="A157" s="228">
        <v>20191</v>
      </c>
      <c r="B157" s="228" t="s">
        <v>80</v>
      </c>
      <c r="C157" s="226"/>
      <c r="D157" s="226"/>
    </row>
    <row r="158" spans="1:4" x14ac:dyDescent="0.2">
      <c r="A158" s="228">
        <v>20192</v>
      </c>
      <c r="B158" s="228" t="s">
        <v>81</v>
      </c>
      <c r="C158" s="226"/>
      <c r="D158" s="226"/>
    </row>
    <row r="159" spans="1:4" x14ac:dyDescent="0.2">
      <c r="A159" s="228">
        <v>20193</v>
      </c>
      <c r="B159" s="228" t="s">
        <v>82</v>
      </c>
      <c r="C159" s="226"/>
      <c r="D159" s="226"/>
    </row>
    <row r="160" spans="1:4" x14ac:dyDescent="0.2">
      <c r="A160" s="228">
        <v>20194</v>
      </c>
      <c r="B160" s="228" t="s">
        <v>83</v>
      </c>
      <c r="C160" s="226"/>
      <c r="D160" s="226"/>
    </row>
    <row r="161" spans="1:4" x14ac:dyDescent="0.2">
      <c r="A161" s="228">
        <v>20195</v>
      </c>
      <c r="B161" s="228" t="s">
        <v>84</v>
      </c>
      <c r="C161" s="226"/>
      <c r="D161" s="226"/>
    </row>
    <row r="162" spans="1:4" x14ac:dyDescent="0.2">
      <c r="A162" s="228">
        <v>20196</v>
      </c>
      <c r="B162" s="228" t="s">
        <v>85</v>
      </c>
      <c r="C162" s="226"/>
      <c r="D162" s="226"/>
    </row>
    <row r="163" spans="1:4" x14ac:dyDescent="0.2">
      <c r="A163" s="228">
        <v>20197</v>
      </c>
      <c r="B163" s="228" t="s">
        <v>86</v>
      </c>
      <c r="C163" s="226"/>
      <c r="D163" s="226"/>
    </row>
    <row r="164" spans="1:4" x14ac:dyDescent="0.2">
      <c r="A164" s="228">
        <v>20199</v>
      </c>
      <c r="B164" s="228" t="s">
        <v>87</v>
      </c>
      <c r="C164" s="226"/>
      <c r="D164" s="226"/>
    </row>
    <row r="165" spans="1:4" x14ac:dyDescent="0.2">
      <c r="A165" s="221">
        <v>202</v>
      </c>
      <c r="B165" s="221" t="s">
        <v>88</v>
      </c>
      <c r="C165" s="226">
        <f>C167+C177+C181+C182</f>
        <v>42300000</v>
      </c>
      <c r="D165" s="226"/>
    </row>
    <row r="166" spans="1:4" x14ac:dyDescent="0.2">
      <c r="A166" s="228">
        <v>20201</v>
      </c>
      <c r="B166" s="228" t="s">
        <v>89</v>
      </c>
      <c r="C166" s="226"/>
      <c r="D166" s="226"/>
    </row>
    <row r="167" spans="1:4" x14ac:dyDescent="0.2">
      <c r="A167" s="228">
        <v>20202</v>
      </c>
      <c r="B167" s="228" t="s">
        <v>90</v>
      </c>
      <c r="C167" s="225">
        <f>C168</f>
        <v>20000000</v>
      </c>
      <c r="D167" s="226"/>
    </row>
    <row r="168" spans="1:4" x14ac:dyDescent="0.2">
      <c r="A168" s="228"/>
      <c r="B168" s="222" t="s">
        <v>789</v>
      </c>
      <c r="C168" s="226">
        <v>20000000</v>
      </c>
      <c r="D168" s="226" t="s">
        <v>561</v>
      </c>
    </row>
    <row r="169" spans="1:4" x14ac:dyDescent="0.2">
      <c r="A169" s="228">
        <v>20203</v>
      </c>
      <c r="B169" s="228" t="s">
        <v>91</v>
      </c>
      <c r="C169" s="226"/>
      <c r="D169" s="226"/>
    </row>
    <row r="170" spans="1:4" x14ac:dyDescent="0.2">
      <c r="A170" s="228">
        <v>20204</v>
      </c>
      <c r="B170" s="228" t="s">
        <v>92</v>
      </c>
      <c r="C170" s="226"/>
      <c r="D170" s="226"/>
    </row>
    <row r="171" spans="1:4" x14ac:dyDescent="0.2">
      <c r="A171" s="228">
        <v>20205</v>
      </c>
      <c r="B171" s="228" t="s">
        <v>93</v>
      </c>
      <c r="C171" s="226"/>
      <c r="D171" s="226"/>
    </row>
    <row r="172" spans="1:4" x14ac:dyDescent="0.2">
      <c r="A172" s="228">
        <v>20206</v>
      </c>
      <c r="B172" s="228" t="s">
        <v>94</v>
      </c>
      <c r="C172" s="226"/>
      <c r="D172" s="226"/>
    </row>
    <row r="173" spans="1:4" x14ac:dyDescent="0.2">
      <c r="A173" s="228">
        <v>20207</v>
      </c>
      <c r="B173" s="228" t="s">
        <v>95</v>
      </c>
      <c r="C173" s="226"/>
      <c r="D173" s="226"/>
    </row>
    <row r="174" spans="1:4" x14ac:dyDescent="0.2">
      <c r="A174" s="228">
        <v>20208</v>
      </c>
      <c r="B174" s="228" t="s">
        <v>96</v>
      </c>
      <c r="C174" s="226"/>
      <c r="D174" s="226"/>
    </row>
    <row r="175" spans="1:4" x14ac:dyDescent="0.2">
      <c r="A175" s="228">
        <v>20209</v>
      </c>
      <c r="B175" s="228" t="s">
        <v>97</v>
      </c>
      <c r="C175" s="226"/>
      <c r="D175" s="226"/>
    </row>
    <row r="176" spans="1:4" x14ac:dyDescent="0.2">
      <c r="A176" s="228">
        <v>20290</v>
      </c>
      <c r="B176" s="228" t="s">
        <v>98</v>
      </c>
      <c r="C176" s="226"/>
      <c r="D176" s="226"/>
    </row>
    <row r="177" spans="1:4" x14ac:dyDescent="0.2">
      <c r="A177" s="228">
        <v>20291</v>
      </c>
      <c r="B177" s="228" t="s">
        <v>99</v>
      </c>
      <c r="C177" s="225">
        <v>12600000</v>
      </c>
      <c r="D177" s="226" t="s">
        <v>561</v>
      </c>
    </row>
    <row r="178" spans="1:4" x14ac:dyDescent="0.2">
      <c r="A178" s="228">
        <v>20292</v>
      </c>
      <c r="B178" s="228" t="s">
        <v>100</v>
      </c>
      <c r="C178" s="226"/>
      <c r="D178" s="226"/>
    </row>
    <row r="179" spans="1:4" x14ac:dyDescent="0.2">
      <c r="A179" s="228">
        <v>20293</v>
      </c>
      <c r="B179" s="228" t="s">
        <v>101</v>
      </c>
      <c r="C179" s="226"/>
      <c r="D179" s="226"/>
    </row>
    <row r="180" spans="1:4" x14ac:dyDescent="0.2">
      <c r="A180" s="228">
        <v>20294</v>
      </c>
      <c r="B180" s="228" t="s">
        <v>102</v>
      </c>
      <c r="C180" s="226"/>
      <c r="D180" s="226"/>
    </row>
    <row r="181" spans="1:4" x14ac:dyDescent="0.2">
      <c r="A181" s="228">
        <v>20295</v>
      </c>
      <c r="B181" s="228" t="s">
        <v>103</v>
      </c>
      <c r="C181" s="225">
        <v>2400000</v>
      </c>
      <c r="D181" s="226" t="s">
        <v>561</v>
      </c>
    </row>
    <row r="182" spans="1:4" x14ac:dyDescent="0.2">
      <c r="A182" s="228">
        <v>20296</v>
      </c>
      <c r="B182" s="228" t="s">
        <v>104</v>
      </c>
      <c r="C182" s="225">
        <f>SUM(C183:C188)</f>
        <v>7300000</v>
      </c>
      <c r="D182" s="226"/>
    </row>
    <row r="183" spans="1:4" x14ac:dyDescent="0.2">
      <c r="A183" s="228"/>
      <c r="B183" s="222" t="s">
        <v>782</v>
      </c>
      <c r="C183" s="226">
        <v>2000000</v>
      </c>
      <c r="D183" s="226" t="s">
        <v>561</v>
      </c>
    </row>
    <row r="184" spans="1:4" x14ac:dyDescent="0.2">
      <c r="A184" s="228"/>
      <c r="B184" s="222" t="s">
        <v>783</v>
      </c>
      <c r="C184" s="226">
        <v>1800000</v>
      </c>
      <c r="D184" s="226" t="s">
        <v>561</v>
      </c>
    </row>
    <row r="185" spans="1:4" x14ac:dyDescent="0.2">
      <c r="A185" s="228"/>
      <c r="B185" s="222" t="s">
        <v>784</v>
      </c>
      <c r="C185" s="226">
        <v>1000000</v>
      </c>
      <c r="D185" s="226" t="s">
        <v>561</v>
      </c>
    </row>
    <row r="186" spans="1:4" x14ac:dyDescent="0.2">
      <c r="A186" s="228"/>
      <c r="B186" s="222" t="s">
        <v>785</v>
      </c>
      <c r="C186" s="226">
        <v>1000000</v>
      </c>
      <c r="D186" s="226" t="s">
        <v>561</v>
      </c>
    </row>
    <row r="187" spans="1:4" x14ac:dyDescent="0.2">
      <c r="A187" s="228"/>
      <c r="B187" s="222" t="s">
        <v>786</v>
      </c>
      <c r="C187" s="226"/>
      <c r="D187" s="226" t="s">
        <v>561</v>
      </c>
    </row>
    <row r="188" spans="1:4" x14ac:dyDescent="0.2">
      <c r="A188" s="228"/>
      <c r="B188" s="222" t="s">
        <v>787</v>
      </c>
      <c r="C188" s="226">
        <v>1500000</v>
      </c>
      <c r="D188" s="226" t="s">
        <v>561</v>
      </c>
    </row>
    <row r="189" spans="1:4" x14ac:dyDescent="0.2">
      <c r="A189" s="228">
        <v>20297</v>
      </c>
      <c r="B189" s="228" t="s">
        <v>105</v>
      </c>
      <c r="C189" s="226"/>
      <c r="D189" s="226"/>
    </row>
    <row r="190" spans="1:4" x14ac:dyDescent="0.2">
      <c r="A190" s="221">
        <v>203</v>
      </c>
      <c r="B190" s="221" t="s">
        <v>106</v>
      </c>
      <c r="C190" s="225">
        <f>C196+C204+C192</f>
        <v>448989400</v>
      </c>
      <c r="D190" s="226"/>
    </row>
    <row r="191" spans="1:4" x14ac:dyDescent="0.2">
      <c r="A191" s="228">
        <v>20301</v>
      </c>
      <c r="B191" s="228" t="s">
        <v>107</v>
      </c>
      <c r="C191" s="226"/>
      <c r="D191" s="226"/>
    </row>
    <row r="192" spans="1:4" x14ac:dyDescent="0.2">
      <c r="A192" s="228">
        <v>20302</v>
      </c>
      <c r="B192" s="228" t="s">
        <v>108</v>
      </c>
      <c r="C192" s="226"/>
      <c r="D192" s="226"/>
    </row>
    <row r="193" spans="1:4" x14ac:dyDescent="0.2">
      <c r="A193" s="228">
        <v>20303</v>
      </c>
      <c r="B193" s="228" t="s">
        <v>109</v>
      </c>
      <c r="C193" s="226"/>
      <c r="D193" s="226"/>
    </row>
    <row r="194" spans="1:4" x14ac:dyDescent="0.2">
      <c r="A194" s="228">
        <v>20304</v>
      </c>
      <c r="B194" s="228" t="s">
        <v>110</v>
      </c>
      <c r="C194" s="226"/>
      <c r="D194" s="226"/>
    </row>
    <row r="195" spans="1:4" x14ac:dyDescent="0.2">
      <c r="A195" s="228">
        <v>20305</v>
      </c>
      <c r="B195" s="228" t="s">
        <v>111</v>
      </c>
      <c r="C195" s="226"/>
      <c r="D195" s="226"/>
    </row>
    <row r="196" spans="1:4" x14ac:dyDescent="0.2">
      <c r="A196" s="228">
        <v>20306</v>
      </c>
      <c r="B196" s="228" t="s">
        <v>112</v>
      </c>
      <c r="C196" s="226">
        <v>100000000</v>
      </c>
      <c r="D196" s="226" t="s">
        <v>774</v>
      </c>
    </row>
    <row r="197" spans="1:4" x14ac:dyDescent="0.2">
      <c r="A197" s="228">
        <v>20307</v>
      </c>
      <c r="B197" s="228" t="s">
        <v>113</v>
      </c>
      <c r="C197" s="226"/>
      <c r="D197" s="226"/>
    </row>
    <row r="198" spans="1:4" x14ac:dyDescent="0.2">
      <c r="A198" s="228">
        <v>20308</v>
      </c>
      <c r="B198" s="228" t="s">
        <v>114</v>
      </c>
      <c r="C198" s="226"/>
      <c r="D198" s="226"/>
    </row>
    <row r="199" spans="1:4" x14ac:dyDescent="0.2">
      <c r="A199" s="228">
        <v>20309</v>
      </c>
      <c r="B199" s="228" t="s">
        <v>115</v>
      </c>
      <c r="C199" s="226"/>
      <c r="D199" s="226"/>
    </row>
    <row r="200" spans="1:4" x14ac:dyDescent="0.2">
      <c r="A200" s="228">
        <v>20310</v>
      </c>
      <c r="B200" s="228" t="s">
        <v>116</v>
      </c>
      <c r="C200" s="226"/>
      <c r="D200" s="226"/>
    </row>
    <row r="201" spans="1:4" x14ac:dyDescent="0.2">
      <c r="A201" s="228">
        <v>20311</v>
      </c>
      <c r="B201" s="228" t="s">
        <v>117</v>
      </c>
      <c r="C201" s="226"/>
      <c r="D201" s="226"/>
    </row>
    <row r="202" spans="1:4" x14ac:dyDescent="0.2">
      <c r="A202" s="228">
        <v>20312</v>
      </c>
      <c r="B202" s="228" t="s">
        <v>118</v>
      </c>
      <c r="C202" s="226"/>
      <c r="D202" s="226"/>
    </row>
    <row r="203" spans="1:4" x14ac:dyDescent="0.2">
      <c r="A203" s="228">
        <v>20313</v>
      </c>
      <c r="B203" s="228" t="s">
        <v>119</v>
      </c>
      <c r="C203" s="226"/>
      <c r="D203" s="226"/>
    </row>
    <row r="204" spans="1:4" x14ac:dyDescent="0.2">
      <c r="A204" s="228">
        <v>20314</v>
      </c>
      <c r="B204" s="228" t="s">
        <v>120</v>
      </c>
      <c r="C204" s="225">
        <f>SUM(C205:C212)</f>
        <v>348989400</v>
      </c>
      <c r="D204" s="226"/>
    </row>
    <row r="205" spans="1:4" x14ac:dyDescent="0.2">
      <c r="A205" s="228"/>
      <c r="B205" s="222" t="s">
        <v>781</v>
      </c>
      <c r="C205" s="226">
        <v>13400000</v>
      </c>
      <c r="D205" s="226" t="s">
        <v>561</v>
      </c>
    </row>
    <row r="206" spans="1:4" x14ac:dyDescent="0.2">
      <c r="A206" s="228"/>
      <c r="B206" s="228" t="s">
        <v>816</v>
      </c>
      <c r="C206" s="226">
        <v>35812400</v>
      </c>
      <c r="D206" s="226" t="s">
        <v>561</v>
      </c>
    </row>
    <row r="207" spans="1:4" x14ac:dyDescent="0.2">
      <c r="A207" s="228"/>
      <c r="B207" s="222" t="s">
        <v>790</v>
      </c>
      <c r="C207" s="226">
        <v>78328000</v>
      </c>
      <c r="D207" s="226" t="s">
        <v>561</v>
      </c>
    </row>
    <row r="208" spans="1:4" x14ac:dyDescent="0.2">
      <c r="A208" s="228"/>
      <c r="B208" s="222" t="s">
        <v>791</v>
      </c>
      <c r="C208" s="226">
        <v>123084000</v>
      </c>
      <c r="D208" s="226" t="s">
        <v>561</v>
      </c>
    </row>
    <row r="209" spans="1:4" x14ac:dyDescent="0.2">
      <c r="A209" s="228"/>
      <c r="B209" s="228" t="s">
        <v>819</v>
      </c>
      <c r="C209" s="226">
        <v>10000000</v>
      </c>
      <c r="D209" s="226" t="s">
        <v>561</v>
      </c>
    </row>
    <row r="210" spans="1:4" x14ac:dyDescent="0.2">
      <c r="A210" s="228"/>
      <c r="B210" s="228" t="s">
        <v>817</v>
      </c>
      <c r="C210" s="226">
        <v>54377000</v>
      </c>
      <c r="D210" s="233" t="s">
        <v>561</v>
      </c>
    </row>
    <row r="211" spans="1:4" x14ac:dyDescent="0.2">
      <c r="A211" s="228"/>
      <c r="B211" s="228" t="s">
        <v>818</v>
      </c>
      <c r="C211" s="226">
        <v>33988000</v>
      </c>
      <c r="D211" s="233" t="s">
        <v>561</v>
      </c>
    </row>
    <row r="212" spans="1:4" x14ac:dyDescent="0.2">
      <c r="A212" s="228"/>
      <c r="B212" s="228"/>
      <c r="C212" s="226"/>
      <c r="D212" s="226"/>
    </row>
    <row r="213" spans="1:4" x14ac:dyDescent="0.2">
      <c r="A213" s="228">
        <v>20315</v>
      </c>
      <c r="B213" s="228" t="s">
        <v>121</v>
      </c>
      <c r="C213" s="226"/>
      <c r="D213" s="226"/>
    </row>
    <row r="214" spans="1:4" x14ac:dyDescent="0.2">
      <c r="A214" s="228">
        <v>20316</v>
      </c>
      <c r="B214" s="228" t="s">
        <v>122</v>
      </c>
      <c r="C214" s="226"/>
      <c r="D214" s="226"/>
    </row>
    <row r="215" spans="1:4" x14ac:dyDescent="0.2">
      <c r="A215" s="228">
        <v>20317</v>
      </c>
      <c r="B215" s="228" t="s">
        <v>123</v>
      </c>
      <c r="C215" s="226"/>
      <c r="D215" s="226"/>
    </row>
    <row r="216" spans="1:4" x14ac:dyDescent="0.2">
      <c r="A216" s="228">
        <v>20318</v>
      </c>
      <c r="B216" s="228" t="s">
        <v>124</v>
      </c>
      <c r="C216" s="226"/>
      <c r="D216" s="226"/>
    </row>
    <row r="217" spans="1:4" x14ac:dyDescent="0.2">
      <c r="A217" s="228">
        <v>20319</v>
      </c>
      <c r="B217" s="228" t="s">
        <v>125</v>
      </c>
      <c r="C217" s="226"/>
      <c r="D217" s="226"/>
    </row>
    <row r="218" spans="1:4" x14ac:dyDescent="0.2">
      <c r="A218" s="228">
        <v>20320</v>
      </c>
      <c r="B218" s="228" t="s">
        <v>126</v>
      </c>
      <c r="C218" s="226"/>
      <c r="D218" s="226"/>
    </row>
    <row r="219" spans="1:4" x14ac:dyDescent="0.2">
      <c r="A219" s="228">
        <v>20390</v>
      </c>
      <c r="B219" s="228" t="s">
        <v>127</v>
      </c>
      <c r="C219" s="226"/>
      <c r="D219" s="226"/>
    </row>
    <row r="220" spans="1:4" x14ac:dyDescent="0.2">
      <c r="A220" s="228">
        <v>20391</v>
      </c>
      <c r="B220" s="228" t="s">
        <v>128</v>
      </c>
      <c r="C220" s="226"/>
      <c r="D220" s="226"/>
    </row>
    <row r="221" spans="1:4" x14ac:dyDescent="0.2">
      <c r="A221" s="228">
        <v>20392</v>
      </c>
      <c r="B221" s="228" t="s">
        <v>129</v>
      </c>
      <c r="C221" s="226"/>
      <c r="D221" s="226"/>
    </row>
    <row r="222" spans="1:4" x14ac:dyDescent="0.2">
      <c r="A222" s="228">
        <v>20393</v>
      </c>
      <c r="B222" s="228" t="s">
        <v>130</v>
      </c>
      <c r="C222" s="226"/>
      <c r="D222" s="226"/>
    </row>
    <row r="223" spans="1:4" x14ac:dyDescent="0.2">
      <c r="A223" s="228">
        <v>20394</v>
      </c>
      <c r="B223" s="228" t="s">
        <v>131</v>
      </c>
      <c r="C223" s="226"/>
      <c r="D223" s="226"/>
    </row>
    <row r="224" spans="1:4" x14ac:dyDescent="0.2">
      <c r="A224" s="228">
        <v>20395</v>
      </c>
      <c r="B224" s="228" t="s">
        <v>132</v>
      </c>
      <c r="C224" s="226"/>
      <c r="D224" s="226"/>
    </row>
    <row r="225" spans="1:4" x14ac:dyDescent="0.2">
      <c r="A225" s="228">
        <v>20396</v>
      </c>
      <c r="B225" s="228" t="s">
        <v>133</v>
      </c>
      <c r="C225" s="226"/>
      <c r="D225" s="226"/>
    </row>
    <row r="226" spans="1:4" x14ac:dyDescent="0.2">
      <c r="A226" s="228">
        <v>20397</v>
      </c>
      <c r="B226" s="228" t="s">
        <v>134</v>
      </c>
      <c r="C226" s="226"/>
      <c r="D226" s="226"/>
    </row>
    <row r="227" spans="1:4" x14ac:dyDescent="0.2">
      <c r="A227" s="228">
        <v>20398</v>
      </c>
      <c r="B227" s="228" t="s">
        <v>135</v>
      </c>
      <c r="C227" s="226"/>
      <c r="D227" s="226"/>
    </row>
    <row r="228" spans="1:4" x14ac:dyDescent="0.2">
      <c r="A228" s="228">
        <v>20399</v>
      </c>
      <c r="B228" s="228" t="s">
        <v>136</v>
      </c>
      <c r="C228" s="226"/>
      <c r="D228" s="226"/>
    </row>
    <row r="229" spans="1:4" x14ac:dyDescent="0.2">
      <c r="A229" s="221">
        <v>204</v>
      </c>
      <c r="B229" s="221" t="s">
        <v>137</v>
      </c>
      <c r="C229" s="225">
        <f>SUM(C230:C256)</f>
        <v>30000000</v>
      </c>
      <c r="D229" s="226"/>
    </row>
    <row r="230" spans="1:4" x14ac:dyDescent="0.2">
      <c r="A230" s="228">
        <v>20401</v>
      </c>
      <c r="B230" s="228" t="s">
        <v>138</v>
      </c>
      <c r="C230" s="226"/>
      <c r="D230" s="226"/>
    </row>
    <row r="231" spans="1:4" x14ac:dyDescent="0.2">
      <c r="A231" s="228">
        <v>20402</v>
      </c>
      <c r="B231" s="228" t="s">
        <v>139</v>
      </c>
      <c r="C231" s="226"/>
      <c r="D231" s="226"/>
    </row>
    <row r="232" spans="1:4" x14ac:dyDescent="0.2">
      <c r="A232" s="228">
        <v>20403</v>
      </c>
      <c r="B232" s="228" t="s">
        <v>140</v>
      </c>
      <c r="C232" s="226"/>
      <c r="D232" s="226"/>
    </row>
    <row r="233" spans="1:4" x14ac:dyDescent="0.2">
      <c r="A233" s="228">
        <v>20404</v>
      </c>
      <c r="B233" s="228" t="s">
        <v>141</v>
      </c>
      <c r="C233" s="226"/>
      <c r="D233" s="226"/>
    </row>
    <row r="234" spans="1:4" x14ac:dyDescent="0.2">
      <c r="A234" s="228">
        <v>20405</v>
      </c>
      <c r="B234" s="228" t="s">
        <v>142</v>
      </c>
      <c r="C234" s="226"/>
      <c r="D234" s="226"/>
    </row>
    <row r="235" spans="1:4" x14ac:dyDescent="0.2">
      <c r="A235" s="228">
        <v>20406</v>
      </c>
      <c r="B235" s="228" t="s">
        <v>143</v>
      </c>
      <c r="C235" s="226"/>
      <c r="D235" s="226"/>
    </row>
    <row r="236" spans="1:4" x14ac:dyDescent="0.2">
      <c r="A236" s="228">
        <v>20407</v>
      </c>
      <c r="B236" s="228" t="s">
        <v>144</v>
      </c>
      <c r="C236" s="226"/>
      <c r="D236" s="226"/>
    </row>
    <row r="237" spans="1:4" x14ac:dyDescent="0.2">
      <c r="A237" s="228">
        <v>20408</v>
      </c>
      <c r="B237" s="222" t="s">
        <v>145</v>
      </c>
      <c r="C237" s="226"/>
      <c r="D237" s="226"/>
    </row>
    <row r="238" spans="1:4" x14ac:dyDescent="0.2">
      <c r="A238" s="228">
        <v>20409</v>
      </c>
      <c r="B238" s="228" t="s">
        <v>146</v>
      </c>
      <c r="C238" s="226"/>
      <c r="D238" s="226"/>
    </row>
    <row r="239" spans="1:4" x14ac:dyDescent="0.2">
      <c r="A239" s="228">
        <v>20410</v>
      </c>
      <c r="B239" s="228" t="s">
        <v>147</v>
      </c>
      <c r="C239" s="226"/>
      <c r="D239" s="226"/>
    </row>
    <row r="240" spans="1:4" x14ac:dyDescent="0.2">
      <c r="A240" s="228">
        <v>20411</v>
      </c>
      <c r="B240" s="228" t="s">
        <v>148</v>
      </c>
      <c r="C240" s="226"/>
      <c r="D240" s="226"/>
    </row>
    <row r="241" spans="1:4" x14ac:dyDescent="0.2">
      <c r="A241" s="228">
        <v>20412</v>
      </c>
      <c r="B241" s="228" t="s">
        <v>149</v>
      </c>
      <c r="C241" s="226"/>
      <c r="D241" s="226"/>
    </row>
    <row r="242" spans="1:4" x14ac:dyDescent="0.2">
      <c r="A242" s="228">
        <v>20413</v>
      </c>
      <c r="B242" s="228" t="s">
        <v>150</v>
      </c>
      <c r="C242" s="226"/>
      <c r="D242" s="226"/>
    </row>
    <row r="243" spans="1:4" x14ac:dyDescent="0.2">
      <c r="A243" s="228">
        <v>20414</v>
      </c>
      <c r="B243" s="228" t="s">
        <v>151</v>
      </c>
      <c r="C243" s="226"/>
      <c r="D243" s="226"/>
    </row>
    <row r="244" spans="1:4" x14ac:dyDescent="0.2">
      <c r="A244" s="228">
        <v>20415</v>
      </c>
      <c r="B244" s="228" t="s">
        <v>152</v>
      </c>
      <c r="C244" s="226"/>
      <c r="D244" s="226"/>
    </row>
    <row r="245" spans="1:4" x14ac:dyDescent="0.2">
      <c r="A245" s="228">
        <v>20416</v>
      </c>
      <c r="B245" s="228" t="s">
        <v>153</v>
      </c>
      <c r="C245" s="226"/>
      <c r="D245" s="226"/>
    </row>
    <row r="246" spans="1:4" x14ac:dyDescent="0.2">
      <c r="A246" s="228">
        <v>20417</v>
      </c>
      <c r="B246" s="228" t="s">
        <v>154</v>
      </c>
      <c r="C246" s="226"/>
      <c r="D246" s="226"/>
    </row>
    <row r="247" spans="1:4" x14ac:dyDescent="0.2">
      <c r="A247" s="228">
        <v>20490</v>
      </c>
      <c r="B247" s="228" t="s">
        <v>155</v>
      </c>
      <c r="C247" s="226"/>
      <c r="D247" s="226"/>
    </row>
    <row r="248" spans="1:4" x14ac:dyDescent="0.2">
      <c r="A248" s="228">
        <v>20491</v>
      </c>
      <c r="B248" s="228" t="s">
        <v>156</v>
      </c>
      <c r="C248" s="226">
        <v>30000000</v>
      </c>
      <c r="D248" s="226" t="s">
        <v>561</v>
      </c>
    </row>
    <row r="249" spans="1:4" x14ac:dyDescent="0.2">
      <c r="A249" s="228">
        <v>20492</v>
      </c>
      <c r="B249" s="228" t="s">
        <v>157</v>
      </c>
      <c r="C249" s="226"/>
      <c r="D249" s="226"/>
    </row>
    <row r="250" spans="1:4" x14ac:dyDescent="0.2">
      <c r="A250" s="228">
        <v>20493</v>
      </c>
      <c r="B250" s="228" t="s">
        <v>158</v>
      </c>
      <c r="C250" s="226"/>
      <c r="D250" s="226"/>
    </row>
    <row r="251" spans="1:4" x14ac:dyDescent="0.2">
      <c r="A251" s="228">
        <v>20494</v>
      </c>
      <c r="B251" s="228" t="s">
        <v>159</v>
      </c>
      <c r="C251" s="226"/>
      <c r="D251" s="226"/>
    </row>
    <row r="252" spans="1:4" x14ac:dyDescent="0.2">
      <c r="A252" s="228">
        <v>20495</v>
      </c>
      <c r="B252" s="228" t="s">
        <v>160</v>
      </c>
      <c r="C252" s="226"/>
      <c r="D252" s="226"/>
    </row>
    <row r="253" spans="1:4" x14ac:dyDescent="0.2">
      <c r="A253" s="228">
        <v>20496</v>
      </c>
      <c r="B253" s="228" t="s">
        <v>161</v>
      </c>
      <c r="C253" s="226"/>
      <c r="D253" s="226"/>
    </row>
    <row r="254" spans="1:4" x14ac:dyDescent="0.2">
      <c r="A254" s="228">
        <v>20497</v>
      </c>
      <c r="B254" s="228" t="s">
        <v>162</v>
      </c>
      <c r="C254" s="226"/>
      <c r="D254" s="226"/>
    </row>
    <row r="255" spans="1:4" x14ac:dyDescent="0.2">
      <c r="A255" s="228">
        <v>20498</v>
      </c>
      <c r="B255" s="228" t="s">
        <v>163</v>
      </c>
      <c r="C255" s="226"/>
      <c r="D255" s="226"/>
    </row>
    <row r="256" spans="1:4" x14ac:dyDescent="0.2">
      <c r="A256" s="228">
        <v>20499</v>
      </c>
      <c r="B256" s="228" t="s">
        <v>164</v>
      </c>
      <c r="C256" s="226"/>
      <c r="D256" s="226"/>
    </row>
    <row r="257" spans="1:4" x14ac:dyDescent="0.2">
      <c r="A257" s="221">
        <v>205</v>
      </c>
      <c r="B257" s="221" t="s">
        <v>165</v>
      </c>
      <c r="C257" s="226"/>
      <c r="D257" s="226"/>
    </row>
    <row r="258" spans="1:4" x14ac:dyDescent="0.2">
      <c r="A258" s="228">
        <v>20501</v>
      </c>
      <c r="B258" s="228" t="s">
        <v>166</v>
      </c>
      <c r="C258" s="226"/>
      <c r="D258" s="226"/>
    </row>
    <row r="259" spans="1:4" x14ac:dyDescent="0.2">
      <c r="A259" s="228">
        <v>20502</v>
      </c>
      <c r="B259" s="228" t="s">
        <v>167</v>
      </c>
      <c r="C259" s="226"/>
      <c r="D259" s="226"/>
    </row>
    <row r="260" spans="1:4" x14ac:dyDescent="0.2">
      <c r="A260" s="228">
        <v>20503</v>
      </c>
      <c r="B260" s="228" t="s">
        <v>168</v>
      </c>
      <c r="C260" s="226"/>
      <c r="D260" s="226"/>
    </row>
    <row r="261" spans="1:4" x14ac:dyDescent="0.2">
      <c r="A261" s="228">
        <v>20599</v>
      </c>
      <c r="B261" s="228" t="s">
        <v>169</v>
      </c>
      <c r="C261" s="226"/>
      <c r="D261" s="226"/>
    </row>
    <row r="262" spans="1:4" x14ac:dyDescent="0.2">
      <c r="A262" s="221">
        <v>206</v>
      </c>
      <c r="B262" s="221" t="s">
        <v>170</v>
      </c>
      <c r="C262" s="226"/>
      <c r="D262" s="226"/>
    </row>
    <row r="263" spans="1:4" x14ac:dyDescent="0.2">
      <c r="A263" s="228">
        <v>20601</v>
      </c>
      <c r="B263" s="228" t="s">
        <v>171</v>
      </c>
      <c r="C263" s="226"/>
      <c r="D263" s="226"/>
    </row>
    <row r="264" spans="1:4" x14ac:dyDescent="0.2">
      <c r="A264" s="228">
        <v>20602</v>
      </c>
      <c r="B264" s="228" t="s">
        <v>172</v>
      </c>
      <c r="C264" s="226"/>
      <c r="D264" s="226"/>
    </row>
    <row r="265" spans="1:4" x14ac:dyDescent="0.2">
      <c r="A265" s="228">
        <v>20603</v>
      </c>
      <c r="B265" s="228" t="s">
        <v>173</v>
      </c>
      <c r="C265" s="226"/>
      <c r="D265" s="226"/>
    </row>
    <row r="266" spans="1:4" x14ac:dyDescent="0.2">
      <c r="A266" s="228">
        <v>20604</v>
      </c>
      <c r="B266" s="228" t="s">
        <v>174</v>
      </c>
      <c r="C266" s="226"/>
      <c r="D266" s="226"/>
    </row>
    <row r="267" spans="1:4" x14ac:dyDescent="0.2">
      <c r="A267" s="228">
        <v>20605</v>
      </c>
      <c r="B267" s="228" t="s">
        <v>175</v>
      </c>
      <c r="C267" s="226"/>
      <c r="D267" s="226"/>
    </row>
    <row r="268" spans="1:4" x14ac:dyDescent="0.2">
      <c r="A268" s="228">
        <v>20699</v>
      </c>
      <c r="B268" s="228" t="s">
        <v>176</v>
      </c>
      <c r="C268" s="226"/>
      <c r="D268" s="226"/>
    </row>
    <row r="269" spans="1:4" x14ac:dyDescent="0.2">
      <c r="A269" s="221">
        <v>207</v>
      </c>
      <c r="B269" s="221" t="s">
        <v>177</v>
      </c>
      <c r="C269" s="226"/>
      <c r="D269" s="226"/>
    </row>
    <row r="270" spans="1:4" x14ac:dyDescent="0.2">
      <c r="A270" s="228">
        <v>20701</v>
      </c>
      <c r="B270" s="228" t="s">
        <v>178</v>
      </c>
      <c r="C270" s="226"/>
      <c r="D270" s="226"/>
    </row>
    <row r="271" spans="1:4" x14ac:dyDescent="0.2">
      <c r="A271" s="228">
        <v>20702</v>
      </c>
      <c r="B271" s="228" t="s">
        <v>179</v>
      </c>
      <c r="C271" s="226"/>
      <c r="D271" s="226"/>
    </row>
    <row r="272" spans="1:4" x14ac:dyDescent="0.2">
      <c r="A272" s="228">
        <v>20790</v>
      </c>
      <c r="B272" s="228" t="s">
        <v>180</v>
      </c>
      <c r="C272" s="226"/>
      <c r="D272" s="226"/>
    </row>
    <row r="273" spans="1:4" x14ac:dyDescent="0.2">
      <c r="A273" s="228">
        <v>20799</v>
      </c>
      <c r="B273" s="228" t="s">
        <v>181</v>
      </c>
      <c r="C273" s="226"/>
      <c r="D273" s="226"/>
    </row>
    <row r="274" spans="1:4" x14ac:dyDescent="0.2">
      <c r="A274" s="221">
        <v>208</v>
      </c>
      <c r="B274" s="221" t="s">
        <v>182</v>
      </c>
      <c r="C274" s="226"/>
      <c r="D274" s="226"/>
    </row>
    <row r="275" spans="1:4" x14ac:dyDescent="0.2">
      <c r="A275" s="228">
        <v>20801</v>
      </c>
      <c r="B275" s="228" t="s">
        <v>183</v>
      </c>
      <c r="C275" s="226"/>
      <c r="D275" s="226"/>
    </row>
    <row r="276" spans="1:4" x14ac:dyDescent="0.2">
      <c r="A276" s="228">
        <v>20802</v>
      </c>
      <c r="B276" s="228" t="s">
        <v>184</v>
      </c>
      <c r="C276" s="226"/>
      <c r="D276" s="226"/>
    </row>
    <row r="277" spans="1:4" x14ac:dyDescent="0.2">
      <c r="A277" s="228">
        <v>20803</v>
      </c>
      <c r="B277" s="228" t="s">
        <v>185</v>
      </c>
      <c r="C277" s="226"/>
      <c r="D277" s="226"/>
    </row>
    <row r="278" spans="1:4" x14ac:dyDescent="0.2">
      <c r="A278" s="228">
        <v>20890</v>
      </c>
      <c r="B278" s="228" t="s">
        <v>186</v>
      </c>
      <c r="C278" s="226"/>
      <c r="D278" s="226"/>
    </row>
    <row r="279" spans="1:4" x14ac:dyDescent="0.2">
      <c r="A279" s="228">
        <v>20899</v>
      </c>
      <c r="B279" s="228" t="s">
        <v>187</v>
      </c>
      <c r="C279" s="226"/>
      <c r="D279" s="226"/>
    </row>
    <row r="280" spans="1:4" x14ac:dyDescent="0.2">
      <c r="A280" s="221">
        <v>3</v>
      </c>
      <c r="B280" s="221" t="s">
        <v>188</v>
      </c>
      <c r="C280" s="229">
        <f>C281+C290+C298+C306</f>
        <v>37500000</v>
      </c>
      <c r="D280" s="226"/>
    </row>
    <row r="281" spans="1:4" x14ac:dyDescent="0.2">
      <c r="A281" s="221">
        <v>301</v>
      </c>
      <c r="B281" s="221" t="s">
        <v>189</v>
      </c>
      <c r="C281" s="226"/>
      <c r="D281" s="226"/>
    </row>
    <row r="282" spans="1:4" x14ac:dyDescent="0.2">
      <c r="A282" s="228">
        <v>30101</v>
      </c>
      <c r="B282" s="228" t="s">
        <v>190</v>
      </c>
      <c r="C282" s="226"/>
      <c r="D282" s="226"/>
    </row>
    <row r="283" spans="1:4" x14ac:dyDescent="0.2">
      <c r="A283" s="228">
        <v>30102</v>
      </c>
      <c r="B283" s="228" t="s">
        <v>191</v>
      </c>
      <c r="C283" s="226"/>
      <c r="D283" s="226"/>
    </row>
    <row r="284" spans="1:4" x14ac:dyDescent="0.2">
      <c r="A284" s="228">
        <v>30103</v>
      </c>
      <c r="B284" s="228" t="s">
        <v>192</v>
      </c>
      <c r="C284" s="226"/>
      <c r="D284" s="226"/>
    </row>
    <row r="285" spans="1:4" x14ac:dyDescent="0.2">
      <c r="A285" s="228">
        <v>30104</v>
      </c>
      <c r="B285" s="228" t="s">
        <v>193</v>
      </c>
      <c r="C285" s="226"/>
      <c r="D285" s="226"/>
    </row>
    <row r="286" spans="1:4" x14ac:dyDescent="0.2">
      <c r="A286" s="228">
        <v>30105</v>
      </c>
      <c r="B286" s="228" t="s">
        <v>194</v>
      </c>
      <c r="C286" s="226"/>
      <c r="D286" s="226"/>
    </row>
    <row r="287" spans="1:4" x14ac:dyDescent="0.2">
      <c r="A287" s="228">
        <v>30106</v>
      </c>
      <c r="B287" s="228" t="s">
        <v>195</v>
      </c>
      <c r="C287" s="226"/>
      <c r="D287" s="226"/>
    </row>
    <row r="288" spans="1:4" x14ac:dyDescent="0.2">
      <c r="A288" s="228">
        <v>30107</v>
      </c>
      <c r="B288" s="228" t="s">
        <v>196</v>
      </c>
      <c r="C288" s="226"/>
      <c r="D288" s="226"/>
    </row>
    <row r="289" spans="1:4" x14ac:dyDescent="0.2">
      <c r="A289" s="228">
        <v>30199</v>
      </c>
      <c r="B289" s="228" t="s">
        <v>197</v>
      </c>
      <c r="C289" s="226"/>
      <c r="D289" s="226"/>
    </row>
    <row r="290" spans="1:4" x14ac:dyDescent="0.2">
      <c r="A290" s="221">
        <v>302</v>
      </c>
      <c r="B290" s="221" t="s">
        <v>198</v>
      </c>
      <c r="C290" s="226"/>
      <c r="D290" s="226"/>
    </row>
    <row r="291" spans="1:4" x14ac:dyDescent="0.2">
      <c r="A291" s="228">
        <v>30201</v>
      </c>
      <c r="B291" s="228" t="s">
        <v>199</v>
      </c>
      <c r="C291" s="226"/>
      <c r="D291" s="226"/>
    </row>
    <row r="292" spans="1:4" x14ac:dyDescent="0.2">
      <c r="A292" s="228">
        <v>30202</v>
      </c>
      <c r="B292" s="228" t="s">
        <v>200</v>
      </c>
      <c r="C292" s="226"/>
      <c r="D292" s="226"/>
    </row>
    <row r="293" spans="1:4" x14ac:dyDescent="0.2">
      <c r="A293" s="228">
        <v>30203</v>
      </c>
      <c r="B293" s="228" t="s">
        <v>201</v>
      </c>
      <c r="C293" s="226"/>
      <c r="D293" s="226"/>
    </row>
    <row r="294" spans="1:4" x14ac:dyDescent="0.2">
      <c r="A294" s="228">
        <v>30204</v>
      </c>
      <c r="B294" s="228" t="s">
        <v>202</v>
      </c>
      <c r="C294" s="226"/>
      <c r="D294" s="226"/>
    </row>
    <row r="295" spans="1:4" x14ac:dyDescent="0.2">
      <c r="A295" s="228">
        <v>30205</v>
      </c>
      <c r="B295" s="228" t="s">
        <v>203</v>
      </c>
      <c r="C295" s="226"/>
      <c r="D295" s="226"/>
    </row>
    <row r="296" spans="1:4" x14ac:dyDescent="0.2">
      <c r="A296" s="228">
        <v>30290</v>
      </c>
      <c r="B296" s="228" t="s">
        <v>204</v>
      </c>
      <c r="C296" s="226"/>
      <c r="D296" s="226"/>
    </row>
    <row r="297" spans="1:4" x14ac:dyDescent="0.2">
      <c r="A297" s="228">
        <v>30299</v>
      </c>
      <c r="B297" s="228" t="s">
        <v>205</v>
      </c>
      <c r="C297" s="226"/>
      <c r="D297" s="226"/>
    </row>
    <row r="298" spans="1:4" x14ac:dyDescent="0.2">
      <c r="A298" s="221">
        <v>303</v>
      </c>
      <c r="B298" s="221" t="s">
        <v>206</v>
      </c>
      <c r="C298" s="226"/>
      <c r="D298" s="226"/>
    </row>
    <row r="299" spans="1:4" x14ac:dyDescent="0.2">
      <c r="A299" s="228">
        <v>30301</v>
      </c>
      <c r="B299" s="228" t="s">
        <v>207</v>
      </c>
      <c r="C299" s="226"/>
      <c r="D299" s="226"/>
    </row>
    <row r="300" spans="1:4" x14ac:dyDescent="0.2">
      <c r="A300" s="228">
        <v>30302</v>
      </c>
      <c r="B300" s="228" t="s">
        <v>208</v>
      </c>
      <c r="C300" s="226"/>
      <c r="D300" s="226"/>
    </row>
    <row r="301" spans="1:4" x14ac:dyDescent="0.2">
      <c r="A301" s="228">
        <v>30303</v>
      </c>
      <c r="B301" s="228" t="s">
        <v>209</v>
      </c>
      <c r="C301" s="226"/>
      <c r="D301" s="226"/>
    </row>
    <row r="302" spans="1:4" x14ac:dyDescent="0.2">
      <c r="A302" s="228">
        <v>30304</v>
      </c>
      <c r="B302" s="228" t="s">
        <v>210</v>
      </c>
      <c r="C302" s="226"/>
      <c r="D302" s="226"/>
    </row>
    <row r="303" spans="1:4" x14ac:dyDescent="0.2">
      <c r="A303" s="228">
        <v>30305</v>
      </c>
      <c r="B303" s="228" t="s">
        <v>211</v>
      </c>
      <c r="C303" s="226"/>
      <c r="D303" s="226"/>
    </row>
    <row r="304" spans="1:4" x14ac:dyDescent="0.2">
      <c r="A304" s="228">
        <v>30306</v>
      </c>
      <c r="B304" s="228" t="s">
        <v>212</v>
      </c>
      <c r="C304" s="226"/>
      <c r="D304" s="226"/>
    </row>
    <row r="305" spans="1:4" x14ac:dyDescent="0.2">
      <c r="A305" s="228">
        <v>30399</v>
      </c>
      <c r="B305" s="228" t="s">
        <v>213</v>
      </c>
      <c r="C305" s="226"/>
      <c r="D305" s="226"/>
    </row>
    <row r="306" spans="1:4" x14ac:dyDescent="0.2">
      <c r="A306" s="221">
        <v>304</v>
      </c>
      <c r="B306" s="221" t="s">
        <v>214</v>
      </c>
      <c r="C306" s="225">
        <f>SUM(C308:C316)</f>
        <v>37500000</v>
      </c>
      <c r="D306" s="226"/>
    </row>
    <row r="307" spans="1:4" x14ac:dyDescent="0.2">
      <c r="A307" s="228">
        <v>30401</v>
      </c>
      <c r="B307" s="228" t="s">
        <v>215</v>
      </c>
      <c r="C307" s="225"/>
      <c r="D307" s="226"/>
    </row>
    <row r="308" spans="1:4" x14ac:dyDescent="0.2">
      <c r="A308" s="228">
        <v>30402</v>
      </c>
      <c r="B308" s="228" t="s">
        <v>216</v>
      </c>
      <c r="C308" s="226">
        <v>8000000</v>
      </c>
      <c r="D308" s="226" t="s">
        <v>541</v>
      </c>
    </row>
    <row r="309" spans="1:4" x14ac:dyDescent="0.2">
      <c r="A309" s="228">
        <v>30403</v>
      </c>
      <c r="B309" s="228" t="s">
        <v>217</v>
      </c>
      <c r="C309" s="226">
        <v>10000000</v>
      </c>
      <c r="D309" s="226" t="s">
        <v>541</v>
      </c>
    </row>
    <row r="310" spans="1:4" x14ac:dyDescent="0.2">
      <c r="A310" s="228">
        <v>30404</v>
      </c>
      <c r="B310" s="228" t="s">
        <v>218</v>
      </c>
      <c r="C310" s="226"/>
      <c r="D310" s="226"/>
    </row>
    <row r="311" spans="1:4" x14ac:dyDescent="0.2">
      <c r="A311" s="228">
        <v>30490</v>
      </c>
      <c r="B311" s="228" t="s">
        <v>219</v>
      </c>
      <c r="C311" s="226">
        <v>5500000</v>
      </c>
      <c r="D311" s="226" t="s">
        <v>541</v>
      </c>
    </row>
    <row r="312" spans="1:4" x14ac:dyDescent="0.2">
      <c r="A312" s="228">
        <v>30491</v>
      </c>
      <c r="B312" s="228" t="s">
        <v>220</v>
      </c>
      <c r="C312" s="226"/>
      <c r="D312" s="226"/>
    </row>
    <row r="313" spans="1:4" x14ac:dyDescent="0.2">
      <c r="A313" s="228">
        <v>30492</v>
      </c>
      <c r="B313" s="228" t="s">
        <v>221</v>
      </c>
      <c r="C313" s="226">
        <v>4500000</v>
      </c>
      <c r="D313" s="226" t="s">
        <v>541</v>
      </c>
    </row>
    <row r="314" spans="1:4" x14ac:dyDescent="0.2">
      <c r="A314" s="228">
        <v>30493</v>
      </c>
      <c r="B314" s="228" t="s">
        <v>222</v>
      </c>
      <c r="C314" s="226">
        <v>5000000</v>
      </c>
      <c r="D314" s="226" t="s">
        <v>566</v>
      </c>
    </row>
    <row r="315" spans="1:4" x14ac:dyDescent="0.2">
      <c r="A315" s="228">
        <v>30494</v>
      </c>
      <c r="B315" s="228" t="s">
        <v>223</v>
      </c>
      <c r="C315" s="226">
        <v>4500000</v>
      </c>
      <c r="D315" s="226" t="s">
        <v>541</v>
      </c>
    </row>
    <row r="316" spans="1:4" x14ac:dyDescent="0.2">
      <c r="A316" s="228">
        <v>30499</v>
      </c>
      <c r="B316" s="228" t="s">
        <v>224</v>
      </c>
      <c r="C316" s="226"/>
      <c r="D316" s="226"/>
    </row>
    <row r="317" spans="1:4" x14ac:dyDescent="0.2">
      <c r="A317" s="221">
        <v>4</v>
      </c>
      <c r="B317" s="221" t="s">
        <v>225</v>
      </c>
      <c r="C317" s="229">
        <f>C318+C326+C335+C342+C348+C355+C360</f>
        <v>7500000</v>
      </c>
      <c r="D317" s="226"/>
    </row>
    <row r="318" spans="1:4" x14ac:dyDescent="0.2">
      <c r="A318" s="221">
        <v>401</v>
      </c>
      <c r="B318" s="221" t="s">
        <v>226</v>
      </c>
      <c r="C318" s="226"/>
      <c r="D318" s="226"/>
    </row>
    <row r="319" spans="1:4" x14ac:dyDescent="0.2">
      <c r="A319" s="228">
        <v>40101</v>
      </c>
      <c r="B319" s="228" t="s">
        <v>227</v>
      </c>
      <c r="C319" s="226"/>
      <c r="D319" s="226"/>
    </row>
    <row r="320" spans="1:4" x14ac:dyDescent="0.2">
      <c r="A320" s="228">
        <v>40102</v>
      </c>
      <c r="B320" s="228" t="s">
        <v>228</v>
      </c>
      <c r="C320" s="226"/>
      <c r="D320" s="226"/>
    </row>
    <row r="321" spans="1:4" x14ac:dyDescent="0.2">
      <c r="A321" s="228">
        <v>40103</v>
      </c>
      <c r="B321" s="228" t="s">
        <v>229</v>
      </c>
      <c r="C321" s="226"/>
      <c r="D321" s="226"/>
    </row>
    <row r="322" spans="1:4" x14ac:dyDescent="0.2">
      <c r="A322" s="228">
        <v>40104</v>
      </c>
      <c r="B322" s="228" t="s">
        <v>230</v>
      </c>
      <c r="C322" s="226"/>
      <c r="D322" s="226"/>
    </row>
    <row r="323" spans="1:4" x14ac:dyDescent="0.2">
      <c r="A323" s="228">
        <v>40105</v>
      </c>
      <c r="B323" s="228" t="s">
        <v>231</v>
      </c>
      <c r="C323" s="226"/>
      <c r="D323" s="226"/>
    </row>
    <row r="324" spans="1:4" x14ac:dyDescent="0.2">
      <c r="A324" s="228">
        <v>40106</v>
      </c>
      <c r="B324" s="228" t="s">
        <v>232</v>
      </c>
      <c r="C324" s="226"/>
      <c r="D324" s="226"/>
    </row>
    <row r="325" spans="1:4" x14ac:dyDescent="0.2">
      <c r="A325" s="228">
        <v>40199</v>
      </c>
      <c r="B325" s="228" t="s">
        <v>233</v>
      </c>
      <c r="C325" s="226"/>
      <c r="D325" s="226"/>
    </row>
    <row r="326" spans="1:4" x14ac:dyDescent="0.2">
      <c r="A326" s="221">
        <v>402</v>
      </c>
      <c r="B326" s="221" t="s">
        <v>234</v>
      </c>
      <c r="C326" s="226"/>
      <c r="D326" s="226"/>
    </row>
    <row r="327" spans="1:4" x14ac:dyDescent="0.2">
      <c r="A327" s="228">
        <v>40201</v>
      </c>
      <c r="B327" s="228" t="s">
        <v>235</v>
      </c>
      <c r="C327" s="226"/>
      <c r="D327" s="226"/>
    </row>
    <row r="328" spans="1:4" x14ac:dyDescent="0.2">
      <c r="A328" s="228">
        <v>40202</v>
      </c>
      <c r="B328" s="228" t="s">
        <v>236</v>
      </c>
      <c r="C328" s="226"/>
      <c r="D328" s="226"/>
    </row>
    <row r="329" spans="1:4" x14ac:dyDescent="0.2">
      <c r="A329" s="228">
        <v>40203</v>
      </c>
      <c r="B329" s="228" t="s">
        <v>237</v>
      </c>
      <c r="C329" s="226"/>
      <c r="D329" s="226"/>
    </row>
    <row r="330" spans="1:4" x14ac:dyDescent="0.2">
      <c r="A330" s="228">
        <v>40204</v>
      </c>
      <c r="B330" s="228" t="s">
        <v>238</v>
      </c>
      <c r="C330" s="226"/>
      <c r="D330" s="226"/>
    </row>
    <row r="331" spans="1:4" x14ac:dyDescent="0.2">
      <c r="A331" s="228">
        <v>40205</v>
      </c>
      <c r="B331" s="228" t="s">
        <v>239</v>
      </c>
      <c r="C331" s="226"/>
      <c r="D331" s="226"/>
    </row>
    <row r="332" spans="1:4" x14ac:dyDescent="0.2">
      <c r="A332" s="228">
        <v>40206</v>
      </c>
      <c r="B332" s="228" t="s">
        <v>240</v>
      </c>
      <c r="C332" s="226"/>
      <c r="D332" s="226"/>
    </row>
    <row r="333" spans="1:4" x14ac:dyDescent="0.2">
      <c r="A333" s="228">
        <v>40290</v>
      </c>
      <c r="B333" s="228" t="s">
        <v>241</v>
      </c>
      <c r="C333" s="226"/>
      <c r="D333" s="226"/>
    </row>
    <row r="334" spans="1:4" x14ac:dyDescent="0.2">
      <c r="A334" s="228">
        <v>40299</v>
      </c>
      <c r="B334" s="228" t="s">
        <v>242</v>
      </c>
      <c r="C334" s="226"/>
      <c r="D334" s="226"/>
    </row>
    <row r="335" spans="1:4" x14ac:dyDescent="0.2">
      <c r="A335" s="221">
        <v>403</v>
      </c>
      <c r="B335" s="221" t="s">
        <v>243</v>
      </c>
      <c r="C335" s="225">
        <f>C337+C340</f>
        <v>5500000</v>
      </c>
      <c r="D335" s="226"/>
    </row>
    <row r="336" spans="1:4" x14ac:dyDescent="0.2">
      <c r="A336" s="228">
        <v>40301</v>
      </c>
      <c r="B336" s="228" t="s">
        <v>244</v>
      </c>
      <c r="C336" s="226"/>
      <c r="D336" s="226"/>
    </row>
    <row r="337" spans="1:4" x14ac:dyDescent="0.2">
      <c r="A337" s="228">
        <v>40302</v>
      </c>
      <c r="B337" s="228" t="s">
        <v>245</v>
      </c>
      <c r="C337" s="225">
        <v>2500000</v>
      </c>
      <c r="D337" s="226" t="s">
        <v>561</v>
      </c>
    </row>
    <row r="338" spans="1:4" x14ac:dyDescent="0.2">
      <c r="A338" s="228">
        <v>40303</v>
      </c>
      <c r="B338" s="228" t="s">
        <v>246</v>
      </c>
      <c r="C338" s="226"/>
      <c r="D338" s="226"/>
    </row>
    <row r="339" spans="1:4" x14ac:dyDescent="0.2">
      <c r="A339" s="228">
        <v>40390</v>
      </c>
      <c r="B339" s="228" t="s">
        <v>247</v>
      </c>
      <c r="C339" s="226"/>
      <c r="D339" s="226"/>
    </row>
    <row r="340" spans="1:4" x14ac:dyDescent="0.2">
      <c r="A340" s="228">
        <v>40399</v>
      </c>
      <c r="B340" s="228" t="s">
        <v>248</v>
      </c>
      <c r="C340" s="225">
        <f>C341</f>
        <v>3000000</v>
      </c>
      <c r="D340" s="226"/>
    </row>
    <row r="341" spans="1:4" x14ac:dyDescent="0.2">
      <c r="A341" s="228"/>
      <c r="B341" s="222" t="s">
        <v>792</v>
      </c>
      <c r="C341" s="226">
        <v>3000000</v>
      </c>
      <c r="D341" s="226" t="s">
        <v>561</v>
      </c>
    </row>
    <row r="342" spans="1:4" x14ac:dyDescent="0.2">
      <c r="A342" s="221">
        <v>404</v>
      </c>
      <c r="B342" s="221" t="s">
        <v>249</v>
      </c>
      <c r="C342" s="225">
        <f>C344</f>
        <v>2000000</v>
      </c>
      <c r="D342" s="226"/>
    </row>
    <row r="343" spans="1:4" x14ac:dyDescent="0.2">
      <c r="A343" s="228">
        <v>40401</v>
      </c>
      <c r="B343" s="228" t="s">
        <v>250</v>
      </c>
      <c r="C343" s="226"/>
      <c r="D343" s="226"/>
    </row>
    <row r="344" spans="1:4" x14ac:dyDescent="0.2">
      <c r="A344" s="228">
        <v>40402</v>
      </c>
      <c r="B344" s="228" t="s">
        <v>251</v>
      </c>
      <c r="C344" s="225">
        <f>C345</f>
        <v>2000000</v>
      </c>
      <c r="D344" s="226"/>
    </row>
    <row r="345" spans="1:4" x14ac:dyDescent="0.2">
      <c r="A345" s="228"/>
      <c r="B345" s="222" t="s">
        <v>788</v>
      </c>
      <c r="C345" s="226">
        <v>2000000</v>
      </c>
      <c r="D345" s="226" t="s">
        <v>561</v>
      </c>
    </row>
    <row r="346" spans="1:4" x14ac:dyDescent="0.2">
      <c r="A346" s="228">
        <v>40403</v>
      </c>
      <c r="B346" s="228" t="s">
        <v>252</v>
      </c>
      <c r="C346" s="226"/>
      <c r="D346" s="226"/>
    </row>
    <row r="347" spans="1:4" x14ac:dyDescent="0.2">
      <c r="A347" s="228">
        <v>40499</v>
      </c>
      <c r="B347" s="228" t="s">
        <v>253</v>
      </c>
      <c r="C347" s="226"/>
      <c r="D347" s="226"/>
    </row>
    <row r="348" spans="1:4" x14ac:dyDescent="0.2">
      <c r="A348" s="221">
        <v>405</v>
      </c>
      <c r="B348" s="221" t="s">
        <v>254</v>
      </c>
      <c r="C348" s="226"/>
      <c r="D348" s="226"/>
    </row>
    <row r="349" spans="1:4" x14ac:dyDescent="0.2">
      <c r="A349" s="228">
        <v>40501</v>
      </c>
      <c r="B349" s="228" t="s">
        <v>255</v>
      </c>
      <c r="C349" s="226"/>
      <c r="D349" s="226"/>
    </row>
    <row r="350" spans="1:4" x14ac:dyDescent="0.2">
      <c r="A350" s="228">
        <v>40502</v>
      </c>
      <c r="B350" s="228" t="s">
        <v>256</v>
      </c>
      <c r="C350" s="226"/>
      <c r="D350" s="226"/>
    </row>
    <row r="351" spans="1:4" x14ac:dyDescent="0.2">
      <c r="A351" s="228">
        <v>40503</v>
      </c>
      <c r="B351" s="228" t="s">
        <v>257</v>
      </c>
      <c r="C351" s="226"/>
      <c r="D351" s="226"/>
    </row>
    <row r="352" spans="1:4" x14ac:dyDescent="0.2">
      <c r="A352" s="228">
        <v>40590</v>
      </c>
      <c r="B352" s="228" t="s">
        <v>258</v>
      </c>
      <c r="C352" s="226"/>
      <c r="D352" s="226"/>
    </row>
    <row r="353" spans="1:4" x14ac:dyDescent="0.2">
      <c r="A353" s="228">
        <v>40591</v>
      </c>
      <c r="B353" s="228" t="s">
        <v>259</v>
      </c>
      <c r="C353" s="226"/>
      <c r="D353" s="226"/>
    </row>
    <row r="354" spans="1:4" x14ac:dyDescent="0.2">
      <c r="A354" s="228">
        <v>40599</v>
      </c>
      <c r="B354" s="228" t="s">
        <v>260</v>
      </c>
      <c r="C354" s="226"/>
      <c r="D354" s="226"/>
    </row>
    <row r="355" spans="1:4" x14ac:dyDescent="0.2">
      <c r="A355" s="221">
        <v>406</v>
      </c>
      <c r="B355" s="221" t="s">
        <v>261</v>
      </c>
      <c r="C355" s="226"/>
      <c r="D355" s="226"/>
    </row>
    <row r="356" spans="1:4" x14ac:dyDescent="0.2">
      <c r="A356" s="228">
        <v>40601</v>
      </c>
      <c r="B356" s="228" t="s">
        <v>262</v>
      </c>
      <c r="C356" s="226"/>
      <c r="D356" s="226"/>
    </row>
    <row r="357" spans="1:4" x14ac:dyDescent="0.2">
      <c r="A357" s="228">
        <v>40602</v>
      </c>
      <c r="B357" s="228" t="s">
        <v>263</v>
      </c>
      <c r="C357" s="226"/>
      <c r="D357" s="226"/>
    </row>
    <row r="358" spans="1:4" x14ac:dyDescent="0.2">
      <c r="A358" s="228">
        <v>40690</v>
      </c>
      <c r="B358" s="228" t="s">
        <v>264</v>
      </c>
      <c r="C358" s="226"/>
      <c r="D358" s="226"/>
    </row>
    <row r="359" spans="1:4" x14ac:dyDescent="0.2">
      <c r="A359" s="228">
        <v>40699</v>
      </c>
      <c r="B359" s="228" t="s">
        <v>265</v>
      </c>
      <c r="C359" s="226"/>
      <c r="D359" s="226"/>
    </row>
    <row r="360" spans="1:4" x14ac:dyDescent="0.2">
      <c r="A360" s="221">
        <v>407</v>
      </c>
      <c r="B360" s="221" t="s">
        <v>266</v>
      </c>
      <c r="C360" s="226"/>
      <c r="D360" s="226"/>
    </row>
    <row r="361" spans="1:4" x14ac:dyDescent="0.2">
      <c r="A361" s="228">
        <v>40701</v>
      </c>
      <c r="B361" s="228" t="s">
        <v>267</v>
      </c>
      <c r="C361" s="226"/>
      <c r="D361" s="226"/>
    </row>
    <row r="362" spans="1:4" x14ac:dyDescent="0.2">
      <c r="A362" s="228">
        <v>40702</v>
      </c>
      <c r="B362" s="228" t="s">
        <v>268</v>
      </c>
      <c r="C362" s="226"/>
      <c r="D362" s="226"/>
    </row>
    <row r="363" spans="1:4" x14ac:dyDescent="0.2">
      <c r="A363" s="228">
        <v>40703</v>
      </c>
      <c r="B363" s="228" t="s">
        <v>269</v>
      </c>
      <c r="C363" s="226"/>
      <c r="D363" s="226"/>
    </row>
    <row r="364" spans="1:4" x14ac:dyDescent="0.2">
      <c r="A364" s="228">
        <v>40704</v>
      </c>
      <c r="B364" s="228" t="s">
        <v>270</v>
      </c>
      <c r="C364" s="226"/>
      <c r="D364" s="226"/>
    </row>
    <row r="365" spans="1:4" x14ac:dyDescent="0.2">
      <c r="A365" s="228">
        <v>40790</v>
      </c>
      <c r="B365" s="228" t="s">
        <v>271</v>
      </c>
      <c r="C365" s="226"/>
      <c r="D365" s="226"/>
    </row>
    <row r="366" spans="1:4" x14ac:dyDescent="0.2">
      <c r="A366" s="228">
        <v>40791</v>
      </c>
      <c r="B366" s="228" t="s">
        <v>272</v>
      </c>
      <c r="C366" s="226"/>
      <c r="D366" s="226"/>
    </row>
    <row r="367" spans="1:4" x14ac:dyDescent="0.2">
      <c r="A367" s="228">
        <v>40799</v>
      </c>
      <c r="B367" s="228" t="s">
        <v>273</v>
      </c>
      <c r="C367" s="226"/>
      <c r="D367" s="226"/>
    </row>
    <row r="368" spans="1:4" x14ac:dyDescent="0.2">
      <c r="A368" s="221">
        <v>5</v>
      </c>
      <c r="B368" s="221" t="s">
        <v>274</v>
      </c>
      <c r="C368" s="226"/>
      <c r="D368" s="226"/>
    </row>
    <row r="369" spans="1:4" x14ac:dyDescent="0.2">
      <c r="A369" s="221">
        <v>501</v>
      </c>
      <c r="B369" s="221" t="s">
        <v>275</v>
      </c>
      <c r="C369" s="229">
        <f>C370+C375+C377</f>
        <v>497000000</v>
      </c>
      <c r="D369" s="226"/>
    </row>
    <row r="370" spans="1:4" x14ac:dyDescent="0.2">
      <c r="A370" s="228">
        <v>50101</v>
      </c>
      <c r="B370" s="228" t="s">
        <v>276</v>
      </c>
      <c r="C370" s="225">
        <f>SUM(C371:C374)</f>
        <v>83000000</v>
      </c>
      <c r="D370" s="226"/>
    </row>
    <row r="371" spans="1:4" x14ac:dyDescent="0.2">
      <c r="A371" s="228"/>
      <c r="B371" s="228" t="s">
        <v>820</v>
      </c>
      <c r="C371" s="226">
        <v>83000000</v>
      </c>
      <c r="D371" s="226" t="s">
        <v>561</v>
      </c>
    </row>
    <row r="372" spans="1:4" x14ac:dyDescent="0.2">
      <c r="A372" s="228"/>
      <c r="B372" s="228"/>
      <c r="C372" s="226"/>
      <c r="D372" s="226"/>
    </row>
    <row r="373" spans="1:4" x14ac:dyDescent="0.2">
      <c r="A373" s="228"/>
      <c r="B373" s="228"/>
      <c r="C373" s="226"/>
      <c r="D373" s="226"/>
    </row>
    <row r="374" spans="1:4" x14ac:dyDescent="0.2">
      <c r="A374" s="228"/>
      <c r="B374" s="222"/>
      <c r="C374" s="226"/>
      <c r="D374" s="226"/>
    </row>
    <row r="375" spans="1:4" x14ac:dyDescent="0.2">
      <c r="A375" s="221">
        <v>502</v>
      </c>
      <c r="B375" s="221" t="s">
        <v>277</v>
      </c>
      <c r="C375" s="226"/>
      <c r="D375" s="226"/>
    </row>
    <row r="376" spans="1:4" x14ac:dyDescent="0.2">
      <c r="A376" s="228">
        <v>50201</v>
      </c>
      <c r="B376" s="228" t="s">
        <v>278</v>
      </c>
      <c r="C376" s="226"/>
      <c r="D376" s="226"/>
    </row>
    <row r="377" spans="1:4" x14ac:dyDescent="0.2">
      <c r="A377" s="221">
        <v>503</v>
      </c>
      <c r="B377" s="221" t="s">
        <v>279</v>
      </c>
      <c r="C377" s="225">
        <f>C378</f>
        <v>414000000</v>
      </c>
      <c r="D377" s="226"/>
    </row>
    <row r="378" spans="1:4" x14ac:dyDescent="0.2">
      <c r="A378" s="228">
        <v>50301</v>
      </c>
      <c r="B378" s="228" t="s">
        <v>280</v>
      </c>
      <c r="C378" s="226">
        <f>C379</f>
        <v>414000000</v>
      </c>
      <c r="D378" s="226"/>
    </row>
    <row r="379" spans="1:4" x14ac:dyDescent="0.2">
      <c r="A379" s="228"/>
      <c r="B379" s="222" t="s">
        <v>806</v>
      </c>
      <c r="C379" s="226">
        <v>414000000</v>
      </c>
      <c r="D379" s="226"/>
    </row>
    <row r="380" spans="1:4" x14ac:dyDescent="0.2">
      <c r="A380" s="219"/>
      <c r="B380" s="230" t="s">
        <v>356</v>
      </c>
      <c r="C380" s="226">
        <f>C48+C138+C280+C317+C369</f>
        <v>1578684838</v>
      </c>
      <c r="D380" s="226"/>
    </row>
    <row r="381" spans="1:4" x14ac:dyDescent="0.2">
      <c r="A381" s="219"/>
      <c r="B381" s="230" t="s">
        <v>802</v>
      </c>
      <c r="C381" s="226">
        <f>C42-C380</f>
        <v>-11814238</v>
      </c>
      <c r="D381" s="219"/>
    </row>
    <row r="382" spans="1:4" x14ac:dyDescent="0.2">
      <c r="A382" s="219"/>
      <c r="B382" s="219"/>
      <c r="C382" s="219"/>
      <c r="D382" s="219"/>
    </row>
    <row r="383" spans="1:4" x14ac:dyDescent="0.2">
      <c r="A383" s="219"/>
      <c r="B383" s="220" t="s">
        <v>519</v>
      </c>
      <c r="C383" s="219"/>
      <c r="D383" s="219"/>
    </row>
    <row r="384" spans="1:4" x14ac:dyDescent="0.2">
      <c r="A384" s="220">
        <v>61</v>
      </c>
      <c r="B384" s="220" t="s">
        <v>520</v>
      </c>
      <c r="C384" s="225">
        <f>SUM(C385:C392)</f>
        <v>11814238</v>
      </c>
      <c r="D384" s="219"/>
    </row>
    <row r="385" spans="1:4" x14ac:dyDescent="0.2">
      <c r="A385" s="222">
        <v>611</v>
      </c>
      <c r="B385" s="222" t="s">
        <v>521</v>
      </c>
      <c r="C385" s="219"/>
      <c r="D385" s="219"/>
    </row>
    <row r="386" spans="1:4" x14ac:dyDescent="0.2">
      <c r="A386" s="222">
        <v>61101</v>
      </c>
      <c r="B386" s="222" t="s">
        <v>522</v>
      </c>
      <c r="C386" s="219"/>
      <c r="D386" s="219"/>
    </row>
    <row r="387" spans="1:4" x14ac:dyDescent="0.2">
      <c r="A387" s="222">
        <v>61102</v>
      </c>
      <c r="B387" s="222" t="s">
        <v>523</v>
      </c>
      <c r="C387" s="226">
        <v>10995721</v>
      </c>
      <c r="D387" s="219"/>
    </row>
    <row r="388" spans="1:4" x14ac:dyDescent="0.2">
      <c r="A388" s="222">
        <v>61103</v>
      </c>
      <c r="B388" s="222" t="s">
        <v>524</v>
      </c>
      <c r="C388" s="219"/>
      <c r="D388" s="219"/>
    </row>
    <row r="389" spans="1:4" x14ac:dyDescent="0.2">
      <c r="A389" s="222">
        <v>61104</v>
      </c>
      <c r="B389" s="222" t="s">
        <v>525</v>
      </c>
      <c r="C389" s="219"/>
      <c r="D389" s="219"/>
    </row>
    <row r="390" spans="1:4" x14ac:dyDescent="0.2">
      <c r="A390" s="222">
        <v>61105</v>
      </c>
      <c r="B390" s="222" t="s">
        <v>526</v>
      </c>
      <c r="C390" s="219"/>
      <c r="D390" s="219"/>
    </row>
    <row r="391" spans="1:4" x14ac:dyDescent="0.2">
      <c r="A391" s="222">
        <v>61106</v>
      </c>
      <c r="B391" s="222" t="s">
        <v>527</v>
      </c>
      <c r="C391" s="219"/>
      <c r="D391" s="219"/>
    </row>
    <row r="392" spans="1:4" x14ac:dyDescent="0.2">
      <c r="A392" s="222">
        <v>61107</v>
      </c>
      <c r="B392" s="222" t="s">
        <v>528</v>
      </c>
      <c r="C392" s="226">
        <v>818517</v>
      </c>
      <c r="D392" s="219"/>
    </row>
    <row r="393" spans="1:4" x14ac:dyDescent="0.2">
      <c r="A393" s="219"/>
      <c r="B393" s="219"/>
      <c r="C393" s="219"/>
      <c r="D393" s="219"/>
    </row>
    <row r="394" spans="1:4" x14ac:dyDescent="0.2">
      <c r="A394" s="219"/>
      <c r="B394" s="230" t="s">
        <v>802</v>
      </c>
      <c r="C394" s="219">
        <f>C381+C384</f>
        <v>0</v>
      </c>
      <c r="D394" s="219"/>
    </row>
  </sheetData>
  <mergeCells count="4">
    <mergeCell ref="A4:D4"/>
    <mergeCell ref="A5:D5"/>
    <mergeCell ref="A6:D6"/>
    <mergeCell ref="A7:D7"/>
  </mergeCells>
  <pageMargins left="7.874015748031496E-2" right="7.874015748031496E-2" top="0.74803149606299213" bottom="0.74803149606299213" header="0.31496062992125984" footer="0.31496062992125984"/>
  <pageSetup scale="7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workbookViewId="0">
      <selection activeCell="G313" sqref="G313"/>
    </sheetView>
  </sheetViews>
  <sheetFormatPr defaultRowHeight="15" x14ac:dyDescent="0.25"/>
  <cols>
    <col min="1" max="2" width="3.28515625" style="22" bestFit="1" customWidth="1"/>
    <col min="3" max="3" width="3.28515625" style="22" customWidth="1"/>
    <col min="4" max="4" width="4.5703125" style="22" customWidth="1"/>
    <col min="5" max="5" width="50.140625" style="22" customWidth="1"/>
    <col min="6" max="6" width="16.28515625" style="23" customWidth="1"/>
    <col min="7" max="7" width="15" style="22" customWidth="1"/>
    <col min="8" max="8" width="7.85546875" style="22" customWidth="1"/>
    <col min="9" max="9" width="18.85546875" style="24" customWidth="1"/>
    <col min="10" max="10" width="18.85546875" style="22" customWidth="1"/>
    <col min="11" max="11" width="16.5703125" style="22" customWidth="1"/>
    <col min="12" max="12" width="22.28515625" style="22" customWidth="1"/>
    <col min="13" max="13" width="20" style="22" customWidth="1"/>
    <col min="14" max="14" width="19.5703125" style="22" customWidth="1"/>
    <col min="15" max="15" width="15.7109375" style="22" customWidth="1"/>
    <col min="16" max="16" width="14.28515625" style="22" bestFit="1" customWidth="1"/>
    <col min="17" max="256" width="9.140625" style="22"/>
    <col min="257" max="258" width="3.28515625" style="22" bestFit="1" customWidth="1"/>
    <col min="259" max="259" width="3.28515625" style="22" customWidth="1"/>
    <col min="260" max="260" width="4.5703125" style="22" customWidth="1"/>
    <col min="261" max="261" width="50.140625" style="22" customWidth="1"/>
    <col min="262" max="262" width="16.28515625" style="22" customWidth="1"/>
    <col min="263" max="263" width="15" style="22" customWidth="1"/>
    <col min="264" max="264" width="7.85546875" style="22" customWidth="1"/>
    <col min="265" max="266" width="18.85546875" style="22" customWidth="1"/>
    <col min="267" max="267" width="16.5703125" style="22" customWidth="1"/>
    <col min="268" max="268" width="22.28515625" style="22" customWidth="1"/>
    <col min="269" max="269" width="20" style="22" customWidth="1"/>
    <col min="270" max="270" width="19.5703125" style="22" customWidth="1"/>
    <col min="271" max="271" width="15.7109375" style="22" customWidth="1"/>
    <col min="272" max="272" width="14.28515625" style="22" bestFit="1" customWidth="1"/>
    <col min="273" max="512" width="9.140625" style="22"/>
    <col min="513" max="514" width="3.28515625" style="22" bestFit="1" customWidth="1"/>
    <col min="515" max="515" width="3.28515625" style="22" customWidth="1"/>
    <col min="516" max="516" width="4.5703125" style="22" customWidth="1"/>
    <col min="517" max="517" width="50.140625" style="22" customWidth="1"/>
    <col min="518" max="518" width="16.28515625" style="22" customWidth="1"/>
    <col min="519" max="519" width="15" style="22" customWidth="1"/>
    <col min="520" max="520" width="7.85546875" style="22" customWidth="1"/>
    <col min="521" max="522" width="18.85546875" style="22" customWidth="1"/>
    <col min="523" max="523" width="16.5703125" style="22" customWidth="1"/>
    <col min="524" max="524" width="22.28515625" style="22" customWidth="1"/>
    <col min="525" max="525" width="20" style="22" customWidth="1"/>
    <col min="526" max="526" width="19.5703125" style="22" customWidth="1"/>
    <col min="527" max="527" width="15.7109375" style="22" customWidth="1"/>
    <col min="528" max="528" width="14.28515625" style="22" bestFit="1" customWidth="1"/>
    <col min="529" max="768" width="9.140625" style="22"/>
    <col min="769" max="770" width="3.28515625" style="22" bestFit="1" customWidth="1"/>
    <col min="771" max="771" width="3.28515625" style="22" customWidth="1"/>
    <col min="772" max="772" width="4.5703125" style="22" customWidth="1"/>
    <col min="773" max="773" width="50.140625" style="22" customWidth="1"/>
    <col min="774" max="774" width="16.28515625" style="22" customWidth="1"/>
    <col min="775" max="775" width="15" style="22" customWidth="1"/>
    <col min="776" max="776" width="7.85546875" style="22" customWidth="1"/>
    <col min="777" max="778" width="18.85546875" style="22" customWidth="1"/>
    <col min="779" max="779" width="16.5703125" style="22" customWidth="1"/>
    <col min="780" max="780" width="22.28515625" style="22" customWidth="1"/>
    <col min="781" max="781" width="20" style="22" customWidth="1"/>
    <col min="782" max="782" width="19.5703125" style="22" customWidth="1"/>
    <col min="783" max="783" width="15.7109375" style="22" customWidth="1"/>
    <col min="784" max="784" width="14.28515625" style="22" bestFit="1" customWidth="1"/>
    <col min="785" max="1024" width="9.140625" style="22"/>
    <col min="1025" max="1026" width="3.28515625" style="22" bestFit="1" customWidth="1"/>
    <col min="1027" max="1027" width="3.28515625" style="22" customWidth="1"/>
    <col min="1028" max="1028" width="4.5703125" style="22" customWidth="1"/>
    <col min="1029" max="1029" width="50.140625" style="22" customWidth="1"/>
    <col min="1030" max="1030" width="16.28515625" style="22" customWidth="1"/>
    <col min="1031" max="1031" width="15" style="22" customWidth="1"/>
    <col min="1032" max="1032" width="7.85546875" style="22" customWidth="1"/>
    <col min="1033" max="1034" width="18.85546875" style="22" customWidth="1"/>
    <col min="1035" max="1035" width="16.5703125" style="22" customWidth="1"/>
    <col min="1036" max="1036" width="22.28515625" style="22" customWidth="1"/>
    <col min="1037" max="1037" width="20" style="22" customWidth="1"/>
    <col min="1038" max="1038" width="19.5703125" style="22" customWidth="1"/>
    <col min="1039" max="1039" width="15.7109375" style="22" customWidth="1"/>
    <col min="1040" max="1040" width="14.28515625" style="22" bestFit="1" customWidth="1"/>
    <col min="1041" max="1280" width="9.140625" style="22"/>
    <col min="1281" max="1282" width="3.28515625" style="22" bestFit="1" customWidth="1"/>
    <col min="1283" max="1283" width="3.28515625" style="22" customWidth="1"/>
    <col min="1284" max="1284" width="4.5703125" style="22" customWidth="1"/>
    <col min="1285" max="1285" width="50.140625" style="22" customWidth="1"/>
    <col min="1286" max="1286" width="16.28515625" style="22" customWidth="1"/>
    <col min="1287" max="1287" width="15" style="22" customWidth="1"/>
    <col min="1288" max="1288" width="7.85546875" style="22" customWidth="1"/>
    <col min="1289" max="1290" width="18.85546875" style="22" customWidth="1"/>
    <col min="1291" max="1291" width="16.5703125" style="22" customWidth="1"/>
    <col min="1292" max="1292" width="22.28515625" style="22" customWidth="1"/>
    <col min="1293" max="1293" width="20" style="22" customWidth="1"/>
    <col min="1294" max="1294" width="19.5703125" style="22" customWidth="1"/>
    <col min="1295" max="1295" width="15.7109375" style="22" customWidth="1"/>
    <col min="1296" max="1296" width="14.28515625" style="22" bestFit="1" customWidth="1"/>
    <col min="1297" max="1536" width="9.140625" style="22"/>
    <col min="1537" max="1538" width="3.28515625" style="22" bestFit="1" customWidth="1"/>
    <col min="1539" max="1539" width="3.28515625" style="22" customWidth="1"/>
    <col min="1540" max="1540" width="4.5703125" style="22" customWidth="1"/>
    <col min="1541" max="1541" width="50.140625" style="22" customWidth="1"/>
    <col min="1542" max="1542" width="16.28515625" style="22" customWidth="1"/>
    <col min="1543" max="1543" width="15" style="22" customWidth="1"/>
    <col min="1544" max="1544" width="7.85546875" style="22" customWidth="1"/>
    <col min="1545" max="1546" width="18.85546875" style="22" customWidth="1"/>
    <col min="1547" max="1547" width="16.5703125" style="22" customWidth="1"/>
    <col min="1548" max="1548" width="22.28515625" style="22" customWidth="1"/>
    <col min="1549" max="1549" width="20" style="22" customWidth="1"/>
    <col min="1550" max="1550" width="19.5703125" style="22" customWidth="1"/>
    <col min="1551" max="1551" width="15.7109375" style="22" customWidth="1"/>
    <col min="1552" max="1552" width="14.28515625" style="22" bestFit="1" customWidth="1"/>
    <col min="1553" max="1792" width="9.140625" style="22"/>
    <col min="1793" max="1794" width="3.28515625" style="22" bestFit="1" customWidth="1"/>
    <col min="1795" max="1795" width="3.28515625" style="22" customWidth="1"/>
    <col min="1796" max="1796" width="4.5703125" style="22" customWidth="1"/>
    <col min="1797" max="1797" width="50.140625" style="22" customWidth="1"/>
    <col min="1798" max="1798" width="16.28515625" style="22" customWidth="1"/>
    <col min="1799" max="1799" width="15" style="22" customWidth="1"/>
    <col min="1800" max="1800" width="7.85546875" style="22" customWidth="1"/>
    <col min="1801" max="1802" width="18.85546875" style="22" customWidth="1"/>
    <col min="1803" max="1803" width="16.5703125" style="22" customWidth="1"/>
    <col min="1804" max="1804" width="22.28515625" style="22" customWidth="1"/>
    <col min="1805" max="1805" width="20" style="22" customWidth="1"/>
    <col min="1806" max="1806" width="19.5703125" style="22" customWidth="1"/>
    <col min="1807" max="1807" width="15.7109375" style="22" customWidth="1"/>
    <col min="1808" max="1808" width="14.28515625" style="22" bestFit="1" customWidth="1"/>
    <col min="1809" max="2048" width="9.140625" style="22"/>
    <col min="2049" max="2050" width="3.28515625" style="22" bestFit="1" customWidth="1"/>
    <col min="2051" max="2051" width="3.28515625" style="22" customWidth="1"/>
    <col min="2052" max="2052" width="4.5703125" style="22" customWidth="1"/>
    <col min="2053" max="2053" width="50.140625" style="22" customWidth="1"/>
    <col min="2054" max="2054" width="16.28515625" style="22" customWidth="1"/>
    <col min="2055" max="2055" width="15" style="22" customWidth="1"/>
    <col min="2056" max="2056" width="7.85546875" style="22" customWidth="1"/>
    <col min="2057" max="2058" width="18.85546875" style="22" customWidth="1"/>
    <col min="2059" max="2059" width="16.5703125" style="22" customWidth="1"/>
    <col min="2060" max="2060" width="22.28515625" style="22" customWidth="1"/>
    <col min="2061" max="2061" width="20" style="22" customWidth="1"/>
    <col min="2062" max="2062" width="19.5703125" style="22" customWidth="1"/>
    <col min="2063" max="2063" width="15.7109375" style="22" customWidth="1"/>
    <col min="2064" max="2064" width="14.28515625" style="22" bestFit="1" customWidth="1"/>
    <col min="2065" max="2304" width="9.140625" style="22"/>
    <col min="2305" max="2306" width="3.28515625" style="22" bestFit="1" customWidth="1"/>
    <col min="2307" max="2307" width="3.28515625" style="22" customWidth="1"/>
    <col min="2308" max="2308" width="4.5703125" style="22" customWidth="1"/>
    <col min="2309" max="2309" width="50.140625" style="22" customWidth="1"/>
    <col min="2310" max="2310" width="16.28515625" style="22" customWidth="1"/>
    <col min="2311" max="2311" width="15" style="22" customWidth="1"/>
    <col min="2312" max="2312" width="7.85546875" style="22" customWidth="1"/>
    <col min="2313" max="2314" width="18.85546875" style="22" customWidth="1"/>
    <col min="2315" max="2315" width="16.5703125" style="22" customWidth="1"/>
    <col min="2316" max="2316" width="22.28515625" style="22" customWidth="1"/>
    <col min="2317" max="2317" width="20" style="22" customWidth="1"/>
    <col min="2318" max="2318" width="19.5703125" style="22" customWidth="1"/>
    <col min="2319" max="2319" width="15.7109375" style="22" customWidth="1"/>
    <col min="2320" max="2320" width="14.28515625" style="22" bestFit="1" customWidth="1"/>
    <col min="2321" max="2560" width="9.140625" style="22"/>
    <col min="2561" max="2562" width="3.28515625" style="22" bestFit="1" customWidth="1"/>
    <col min="2563" max="2563" width="3.28515625" style="22" customWidth="1"/>
    <col min="2564" max="2564" width="4.5703125" style="22" customWidth="1"/>
    <col min="2565" max="2565" width="50.140625" style="22" customWidth="1"/>
    <col min="2566" max="2566" width="16.28515625" style="22" customWidth="1"/>
    <col min="2567" max="2567" width="15" style="22" customWidth="1"/>
    <col min="2568" max="2568" width="7.85546875" style="22" customWidth="1"/>
    <col min="2569" max="2570" width="18.85546875" style="22" customWidth="1"/>
    <col min="2571" max="2571" width="16.5703125" style="22" customWidth="1"/>
    <col min="2572" max="2572" width="22.28515625" style="22" customWidth="1"/>
    <col min="2573" max="2573" width="20" style="22" customWidth="1"/>
    <col min="2574" max="2574" width="19.5703125" style="22" customWidth="1"/>
    <col min="2575" max="2575" width="15.7109375" style="22" customWidth="1"/>
    <col min="2576" max="2576" width="14.28515625" style="22" bestFit="1" customWidth="1"/>
    <col min="2577" max="2816" width="9.140625" style="22"/>
    <col min="2817" max="2818" width="3.28515625" style="22" bestFit="1" customWidth="1"/>
    <col min="2819" max="2819" width="3.28515625" style="22" customWidth="1"/>
    <col min="2820" max="2820" width="4.5703125" style="22" customWidth="1"/>
    <col min="2821" max="2821" width="50.140625" style="22" customWidth="1"/>
    <col min="2822" max="2822" width="16.28515625" style="22" customWidth="1"/>
    <col min="2823" max="2823" width="15" style="22" customWidth="1"/>
    <col min="2824" max="2824" width="7.85546875" style="22" customWidth="1"/>
    <col min="2825" max="2826" width="18.85546875" style="22" customWidth="1"/>
    <col min="2827" max="2827" width="16.5703125" style="22" customWidth="1"/>
    <col min="2828" max="2828" width="22.28515625" style="22" customWidth="1"/>
    <col min="2829" max="2829" width="20" style="22" customWidth="1"/>
    <col min="2830" max="2830" width="19.5703125" style="22" customWidth="1"/>
    <col min="2831" max="2831" width="15.7109375" style="22" customWidth="1"/>
    <col min="2832" max="2832" width="14.28515625" style="22" bestFit="1" customWidth="1"/>
    <col min="2833" max="3072" width="9.140625" style="22"/>
    <col min="3073" max="3074" width="3.28515625" style="22" bestFit="1" customWidth="1"/>
    <col min="3075" max="3075" width="3.28515625" style="22" customWidth="1"/>
    <col min="3076" max="3076" width="4.5703125" style="22" customWidth="1"/>
    <col min="3077" max="3077" width="50.140625" style="22" customWidth="1"/>
    <col min="3078" max="3078" width="16.28515625" style="22" customWidth="1"/>
    <col min="3079" max="3079" width="15" style="22" customWidth="1"/>
    <col min="3080" max="3080" width="7.85546875" style="22" customWidth="1"/>
    <col min="3081" max="3082" width="18.85546875" style="22" customWidth="1"/>
    <col min="3083" max="3083" width="16.5703125" style="22" customWidth="1"/>
    <col min="3084" max="3084" width="22.28515625" style="22" customWidth="1"/>
    <col min="3085" max="3085" width="20" style="22" customWidth="1"/>
    <col min="3086" max="3086" width="19.5703125" style="22" customWidth="1"/>
    <col min="3087" max="3087" width="15.7109375" style="22" customWidth="1"/>
    <col min="3088" max="3088" width="14.28515625" style="22" bestFit="1" customWidth="1"/>
    <col min="3089" max="3328" width="9.140625" style="22"/>
    <col min="3329" max="3330" width="3.28515625" style="22" bestFit="1" customWidth="1"/>
    <col min="3331" max="3331" width="3.28515625" style="22" customWidth="1"/>
    <col min="3332" max="3332" width="4.5703125" style="22" customWidth="1"/>
    <col min="3333" max="3333" width="50.140625" style="22" customWidth="1"/>
    <col min="3334" max="3334" width="16.28515625" style="22" customWidth="1"/>
    <col min="3335" max="3335" width="15" style="22" customWidth="1"/>
    <col min="3336" max="3336" width="7.85546875" style="22" customWidth="1"/>
    <col min="3337" max="3338" width="18.85546875" style="22" customWidth="1"/>
    <col min="3339" max="3339" width="16.5703125" style="22" customWidth="1"/>
    <col min="3340" max="3340" width="22.28515625" style="22" customWidth="1"/>
    <col min="3341" max="3341" width="20" style="22" customWidth="1"/>
    <col min="3342" max="3342" width="19.5703125" style="22" customWidth="1"/>
    <col min="3343" max="3343" width="15.7109375" style="22" customWidth="1"/>
    <col min="3344" max="3344" width="14.28515625" style="22" bestFit="1" customWidth="1"/>
    <col min="3345" max="3584" width="9.140625" style="22"/>
    <col min="3585" max="3586" width="3.28515625" style="22" bestFit="1" customWidth="1"/>
    <col min="3587" max="3587" width="3.28515625" style="22" customWidth="1"/>
    <col min="3588" max="3588" width="4.5703125" style="22" customWidth="1"/>
    <col min="3589" max="3589" width="50.140625" style="22" customWidth="1"/>
    <col min="3590" max="3590" width="16.28515625" style="22" customWidth="1"/>
    <col min="3591" max="3591" width="15" style="22" customWidth="1"/>
    <col min="3592" max="3592" width="7.85546875" style="22" customWidth="1"/>
    <col min="3593" max="3594" width="18.85546875" style="22" customWidth="1"/>
    <col min="3595" max="3595" width="16.5703125" style="22" customWidth="1"/>
    <col min="3596" max="3596" width="22.28515625" style="22" customWidth="1"/>
    <col min="3597" max="3597" width="20" style="22" customWidth="1"/>
    <col min="3598" max="3598" width="19.5703125" style="22" customWidth="1"/>
    <col min="3599" max="3599" width="15.7109375" style="22" customWidth="1"/>
    <col min="3600" max="3600" width="14.28515625" style="22" bestFit="1" customWidth="1"/>
    <col min="3601" max="3840" width="9.140625" style="22"/>
    <col min="3841" max="3842" width="3.28515625" style="22" bestFit="1" customWidth="1"/>
    <col min="3843" max="3843" width="3.28515625" style="22" customWidth="1"/>
    <col min="3844" max="3844" width="4.5703125" style="22" customWidth="1"/>
    <col min="3845" max="3845" width="50.140625" style="22" customWidth="1"/>
    <col min="3846" max="3846" width="16.28515625" style="22" customWidth="1"/>
    <col min="3847" max="3847" width="15" style="22" customWidth="1"/>
    <col min="3848" max="3848" width="7.85546875" style="22" customWidth="1"/>
    <col min="3849" max="3850" width="18.85546875" style="22" customWidth="1"/>
    <col min="3851" max="3851" width="16.5703125" style="22" customWidth="1"/>
    <col min="3852" max="3852" width="22.28515625" style="22" customWidth="1"/>
    <col min="3853" max="3853" width="20" style="22" customWidth="1"/>
    <col min="3854" max="3854" width="19.5703125" style="22" customWidth="1"/>
    <col min="3855" max="3855" width="15.7109375" style="22" customWidth="1"/>
    <col min="3856" max="3856" width="14.28515625" style="22" bestFit="1" customWidth="1"/>
    <col min="3857" max="4096" width="9.140625" style="22"/>
    <col min="4097" max="4098" width="3.28515625" style="22" bestFit="1" customWidth="1"/>
    <col min="4099" max="4099" width="3.28515625" style="22" customWidth="1"/>
    <col min="4100" max="4100" width="4.5703125" style="22" customWidth="1"/>
    <col min="4101" max="4101" width="50.140625" style="22" customWidth="1"/>
    <col min="4102" max="4102" width="16.28515625" style="22" customWidth="1"/>
    <col min="4103" max="4103" width="15" style="22" customWidth="1"/>
    <col min="4104" max="4104" width="7.85546875" style="22" customWidth="1"/>
    <col min="4105" max="4106" width="18.85546875" style="22" customWidth="1"/>
    <col min="4107" max="4107" width="16.5703125" style="22" customWidth="1"/>
    <col min="4108" max="4108" width="22.28515625" style="22" customWidth="1"/>
    <col min="4109" max="4109" width="20" style="22" customWidth="1"/>
    <col min="4110" max="4110" width="19.5703125" style="22" customWidth="1"/>
    <col min="4111" max="4111" width="15.7109375" style="22" customWidth="1"/>
    <col min="4112" max="4112" width="14.28515625" style="22" bestFit="1" customWidth="1"/>
    <col min="4113" max="4352" width="9.140625" style="22"/>
    <col min="4353" max="4354" width="3.28515625" style="22" bestFit="1" customWidth="1"/>
    <col min="4355" max="4355" width="3.28515625" style="22" customWidth="1"/>
    <col min="4356" max="4356" width="4.5703125" style="22" customWidth="1"/>
    <col min="4357" max="4357" width="50.140625" style="22" customWidth="1"/>
    <col min="4358" max="4358" width="16.28515625" style="22" customWidth="1"/>
    <col min="4359" max="4359" width="15" style="22" customWidth="1"/>
    <col min="4360" max="4360" width="7.85546875" style="22" customWidth="1"/>
    <col min="4361" max="4362" width="18.85546875" style="22" customWidth="1"/>
    <col min="4363" max="4363" width="16.5703125" style="22" customWidth="1"/>
    <col min="4364" max="4364" width="22.28515625" style="22" customWidth="1"/>
    <col min="4365" max="4365" width="20" style="22" customWidth="1"/>
    <col min="4366" max="4366" width="19.5703125" style="22" customWidth="1"/>
    <col min="4367" max="4367" width="15.7109375" style="22" customWidth="1"/>
    <col min="4368" max="4368" width="14.28515625" style="22" bestFit="1" customWidth="1"/>
    <col min="4369" max="4608" width="9.140625" style="22"/>
    <col min="4609" max="4610" width="3.28515625" style="22" bestFit="1" customWidth="1"/>
    <col min="4611" max="4611" width="3.28515625" style="22" customWidth="1"/>
    <col min="4612" max="4612" width="4.5703125" style="22" customWidth="1"/>
    <col min="4613" max="4613" width="50.140625" style="22" customWidth="1"/>
    <col min="4614" max="4614" width="16.28515625" style="22" customWidth="1"/>
    <col min="4615" max="4615" width="15" style="22" customWidth="1"/>
    <col min="4616" max="4616" width="7.85546875" style="22" customWidth="1"/>
    <col min="4617" max="4618" width="18.85546875" style="22" customWidth="1"/>
    <col min="4619" max="4619" width="16.5703125" style="22" customWidth="1"/>
    <col min="4620" max="4620" width="22.28515625" style="22" customWidth="1"/>
    <col min="4621" max="4621" width="20" style="22" customWidth="1"/>
    <col min="4622" max="4622" width="19.5703125" style="22" customWidth="1"/>
    <col min="4623" max="4623" width="15.7109375" style="22" customWidth="1"/>
    <col min="4624" max="4624" width="14.28515625" style="22" bestFit="1" customWidth="1"/>
    <col min="4625" max="4864" width="9.140625" style="22"/>
    <col min="4865" max="4866" width="3.28515625" style="22" bestFit="1" customWidth="1"/>
    <col min="4867" max="4867" width="3.28515625" style="22" customWidth="1"/>
    <col min="4868" max="4868" width="4.5703125" style="22" customWidth="1"/>
    <col min="4869" max="4869" width="50.140625" style="22" customWidth="1"/>
    <col min="4870" max="4870" width="16.28515625" style="22" customWidth="1"/>
    <col min="4871" max="4871" width="15" style="22" customWidth="1"/>
    <col min="4872" max="4872" width="7.85546875" style="22" customWidth="1"/>
    <col min="4873" max="4874" width="18.85546875" style="22" customWidth="1"/>
    <col min="4875" max="4875" width="16.5703125" style="22" customWidth="1"/>
    <col min="4876" max="4876" width="22.28515625" style="22" customWidth="1"/>
    <col min="4877" max="4877" width="20" style="22" customWidth="1"/>
    <col min="4878" max="4878" width="19.5703125" style="22" customWidth="1"/>
    <col min="4879" max="4879" width="15.7109375" style="22" customWidth="1"/>
    <col min="4880" max="4880" width="14.28515625" style="22" bestFit="1" customWidth="1"/>
    <col min="4881" max="5120" width="9.140625" style="22"/>
    <col min="5121" max="5122" width="3.28515625" style="22" bestFit="1" customWidth="1"/>
    <col min="5123" max="5123" width="3.28515625" style="22" customWidth="1"/>
    <col min="5124" max="5124" width="4.5703125" style="22" customWidth="1"/>
    <col min="5125" max="5125" width="50.140625" style="22" customWidth="1"/>
    <col min="5126" max="5126" width="16.28515625" style="22" customWidth="1"/>
    <col min="5127" max="5127" width="15" style="22" customWidth="1"/>
    <col min="5128" max="5128" width="7.85546875" style="22" customWidth="1"/>
    <col min="5129" max="5130" width="18.85546875" style="22" customWidth="1"/>
    <col min="5131" max="5131" width="16.5703125" style="22" customWidth="1"/>
    <col min="5132" max="5132" width="22.28515625" style="22" customWidth="1"/>
    <col min="5133" max="5133" width="20" style="22" customWidth="1"/>
    <col min="5134" max="5134" width="19.5703125" style="22" customWidth="1"/>
    <col min="5135" max="5135" width="15.7109375" style="22" customWidth="1"/>
    <col min="5136" max="5136" width="14.28515625" style="22" bestFit="1" customWidth="1"/>
    <col min="5137" max="5376" width="9.140625" style="22"/>
    <col min="5377" max="5378" width="3.28515625" style="22" bestFit="1" customWidth="1"/>
    <col min="5379" max="5379" width="3.28515625" style="22" customWidth="1"/>
    <col min="5380" max="5380" width="4.5703125" style="22" customWidth="1"/>
    <col min="5381" max="5381" width="50.140625" style="22" customWidth="1"/>
    <col min="5382" max="5382" width="16.28515625" style="22" customWidth="1"/>
    <col min="5383" max="5383" width="15" style="22" customWidth="1"/>
    <col min="5384" max="5384" width="7.85546875" style="22" customWidth="1"/>
    <col min="5385" max="5386" width="18.85546875" style="22" customWidth="1"/>
    <col min="5387" max="5387" width="16.5703125" style="22" customWidth="1"/>
    <col min="5388" max="5388" width="22.28515625" style="22" customWidth="1"/>
    <col min="5389" max="5389" width="20" style="22" customWidth="1"/>
    <col min="5390" max="5390" width="19.5703125" style="22" customWidth="1"/>
    <col min="5391" max="5391" width="15.7109375" style="22" customWidth="1"/>
    <col min="5392" max="5392" width="14.28515625" style="22" bestFit="1" customWidth="1"/>
    <col min="5393" max="5632" width="9.140625" style="22"/>
    <col min="5633" max="5634" width="3.28515625" style="22" bestFit="1" customWidth="1"/>
    <col min="5635" max="5635" width="3.28515625" style="22" customWidth="1"/>
    <col min="5636" max="5636" width="4.5703125" style="22" customWidth="1"/>
    <col min="5637" max="5637" width="50.140625" style="22" customWidth="1"/>
    <col min="5638" max="5638" width="16.28515625" style="22" customWidth="1"/>
    <col min="5639" max="5639" width="15" style="22" customWidth="1"/>
    <col min="5640" max="5640" width="7.85546875" style="22" customWidth="1"/>
    <col min="5641" max="5642" width="18.85546875" style="22" customWidth="1"/>
    <col min="5643" max="5643" width="16.5703125" style="22" customWidth="1"/>
    <col min="5644" max="5644" width="22.28515625" style="22" customWidth="1"/>
    <col min="5645" max="5645" width="20" style="22" customWidth="1"/>
    <col min="5646" max="5646" width="19.5703125" style="22" customWidth="1"/>
    <col min="5647" max="5647" width="15.7109375" style="22" customWidth="1"/>
    <col min="5648" max="5648" width="14.28515625" style="22" bestFit="1" customWidth="1"/>
    <col min="5649" max="5888" width="9.140625" style="22"/>
    <col min="5889" max="5890" width="3.28515625" style="22" bestFit="1" customWidth="1"/>
    <col min="5891" max="5891" width="3.28515625" style="22" customWidth="1"/>
    <col min="5892" max="5892" width="4.5703125" style="22" customWidth="1"/>
    <col min="5893" max="5893" width="50.140625" style="22" customWidth="1"/>
    <col min="5894" max="5894" width="16.28515625" style="22" customWidth="1"/>
    <col min="5895" max="5895" width="15" style="22" customWidth="1"/>
    <col min="5896" max="5896" width="7.85546875" style="22" customWidth="1"/>
    <col min="5897" max="5898" width="18.85546875" style="22" customWidth="1"/>
    <col min="5899" max="5899" width="16.5703125" style="22" customWidth="1"/>
    <col min="5900" max="5900" width="22.28515625" style="22" customWidth="1"/>
    <col min="5901" max="5901" width="20" style="22" customWidth="1"/>
    <col min="5902" max="5902" width="19.5703125" style="22" customWidth="1"/>
    <col min="5903" max="5903" width="15.7109375" style="22" customWidth="1"/>
    <col min="5904" max="5904" width="14.28515625" style="22" bestFit="1" customWidth="1"/>
    <col min="5905" max="6144" width="9.140625" style="22"/>
    <col min="6145" max="6146" width="3.28515625" style="22" bestFit="1" customWidth="1"/>
    <col min="6147" max="6147" width="3.28515625" style="22" customWidth="1"/>
    <col min="6148" max="6148" width="4.5703125" style="22" customWidth="1"/>
    <col min="6149" max="6149" width="50.140625" style="22" customWidth="1"/>
    <col min="6150" max="6150" width="16.28515625" style="22" customWidth="1"/>
    <col min="6151" max="6151" width="15" style="22" customWidth="1"/>
    <col min="6152" max="6152" width="7.85546875" style="22" customWidth="1"/>
    <col min="6153" max="6154" width="18.85546875" style="22" customWidth="1"/>
    <col min="6155" max="6155" width="16.5703125" style="22" customWidth="1"/>
    <col min="6156" max="6156" width="22.28515625" style="22" customWidth="1"/>
    <col min="6157" max="6157" width="20" style="22" customWidth="1"/>
    <col min="6158" max="6158" width="19.5703125" style="22" customWidth="1"/>
    <col min="6159" max="6159" width="15.7109375" style="22" customWidth="1"/>
    <col min="6160" max="6160" width="14.28515625" style="22" bestFit="1" customWidth="1"/>
    <col min="6161" max="6400" width="9.140625" style="22"/>
    <col min="6401" max="6402" width="3.28515625" style="22" bestFit="1" customWidth="1"/>
    <col min="6403" max="6403" width="3.28515625" style="22" customWidth="1"/>
    <col min="6404" max="6404" width="4.5703125" style="22" customWidth="1"/>
    <col min="6405" max="6405" width="50.140625" style="22" customWidth="1"/>
    <col min="6406" max="6406" width="16.28515625" style="22" customWidth="1"/>
    <col min="6407" max="6407" width="15" style="22" customWidth="1"/>
    <col min="6408" max="6408" width="7.85546875" style="22" customWidth="1"/>
    <col min="6409" max="6410" width="18.85546875" style="22" customWidth="1"/>
    <col min="6411" max="6411" width="16.5703125" style="22" customWidth="1"/>
    <col min="6412" max="6412" width="22.28515625" style="22" customWidth="1"/>
    <col min="6413" max="6413" width="20" style="22" customWidth="1"/>
    <col min="6414" max="6414" width="19.5703125" style="22" customWidth="1"/>
    <col min="6415" max="6415" width="15.7109375" style="22" customWidth="1"/>
    <col min="6416" max="6416" width="14.28515625" style="22" bestFit="1" customWidth="1"/>
    <col min="6417" max="6656" width="9.140625" style="22"/>
    <col min="6657" max="6658" width="3.28515625" style="22" bestFit="1" customWidth="1"/>
    <col min="6659" max="6659" width="3.28515625" style="22" customWidth="1"/>
    <col min="6660" max="6660" width="4.5703125" style="22" customWidth="1"/>
    <col min="6661" max="6661" width="50.140625" style="22" customWidth="1"/>
    <col min="6662" max="6662" width="16.28515625" style="22" customWidth="1"/>
    <col min="6663" max="6663" width="15" style="22" customWidth="1"/>
    <col min="6664" max="6664" width="7.85546875" style="22" customWidth="1"/>
    <col min="6665" max="6666" width="18.85546875" style="22" customWidth="1"/>
    <col min="6667" max="6667" width="16.5703125" style="22" customWidth="1"/>
    <col min="6668" max="6668" width="22.28515625" style="22" customWidth="1"/>
    <col min="6669" max="6669" width="20" style="22" customWidth="1"/>
    <col min="6670" max="6670" width="19.5703125" style="22" customWidth="1"/>
    <col min="6671" max="6671" width="15.7109375" style="22" customWidth="1"/>
    <col min="6672" max="6672" width="14.28515625" style="22" bestFit="1" customWidth="1"/>
    <col min="6673" max="6912" width="9.140625" style="22"/>
    <col min="6913" max="6914" width="3.28515625" style="22" bestFit="1" customWidth="1"/>
    <col min="6915" max="6915" width="3.28515625" style="22" customWidth="1"/>
    <col min="6916" max="6916" width="4.5703125" style="22" customWidth="1"/>
    <col min="6917" max="6917" width="50.140625" style="22" customWidth="1"/>
    <col min="6918" max="6918" width="16.28515625" style="22" customWidth="1"/>
    <col min="6919" max="6919" width="15" style="22" customWidth="1"/>
    <col min="6920" max="6920" width="7.85546875" style="22" customWidth="1"/>
    <col min="6921" max="6922" width="18.85546875" style="22" customWidth="1"/>
    <col min="6923" max="6923" width="16.5703125" style="22" customWidth="1"/>
    <col min="6924" max="6924" width="22.28515625" style="22" customWidth="1"/>
    <col min="6925" max="6925" width="20" style="22" customWidth="1"/>
    <col min="6926" max="6926" width="19.5703125" style="22" customWidth="1"/>
    <col min="6927" max="6927" width="15.7109375" style="22" customWidth="1"/>
    <col min="6928" max="6928" width="14.28515625" style="22" bestFit="1" customWidth="1"/>
    <col min="6929" max="7168" width="9.140625" style="22"/>
    <col min="7169" max="7170" width="3.28515625" style="22" bestFit="1" customWidth="1"/>
    <col min="7171" max="7171" width="3.28515625" style="22" customWidth="1"/>
    <col min="7172" max="7172" width="4.5703125" style="22" customWidth="1"/>
    <col min="7173" max="7173" width="50.140625" style="22" customWidth="1"/>
    <col min="7174" max="7174" width="16.28515625" style="22" customWidth="1"/>
    <col min="7175" max="7175" width="15" style="22" customWidth="1"/>
    <col min="7176" max="7176" width="7.85546875" style="22" customWidth="1"/>
    <col min="7177" max="7178" width="18.85546875" style="22" customWidth="1"/>
    <col min="7179" max="7179" width="16.5703125" style="22" customWidth="1"/>
    <col min="7180" max="7180" width="22.28515625" style="22" customWidth="1"/>
    <col min="7181" max="7181" width="20" style="22" customWidth="1"/>
    <col min="7182" max="7182" width="19.5703125" style="22" customWidth="1"/>
    <col min="7183" max="7183" width="15.7109375" style="22" customWidth="1"/>
    <col min="7184" max="7184" width="14.28515625" style="22" bestFit="1" customWidth="1"/>
    <col min="7185" max="7424" width="9.140625" style="22"/>
    <col min="7425" max="7426" width="3.28515625" style="22" bestFit="1" customWidth="1"/>
    <col min="7427" max="7427" width="3.28515625" style="22" customWidth="1"/>
    <col min="7428" max="7428" width="4.5703125" style="22" customWidth="1"/>
    <col min="7429" max="7429" width="50.140625" style="22" customWidth="1"/>
    <col min="7430" max="7430" width="16.28515625" style="22" customWidth="1"/>
    <col min="7431" max="7431" width="15" style="22" customWidth="1"/>
    <col min="7432" max="7432" width="7.85546875" style="22" customWidth="1"/>
    <col min="7433" max="7434" width="18.85546875" style="22" customWidth="1"/>
    <col min="7435" max="7435" width="16.5703125" style="22" customWidth="1"/>
    <col min="7436" max="7436" width="22.28515625" style="22" customWidth="1"/>
    <col min="7437" max="7437" width="20" style="22" customWidth="1"/>
    <col min="7438" max="7438" width="19.5703125" style="22" customWidth="1"/>
    <col min="7439" max="7439" width="15.7109375" style="22" customWidth="1"/>
    <col min="7440" max="7440" width="14.28515625" style="22" bestFit="1" customWidth="1"/>
    <col min="7441" max="7680" width="9.140625" style="22"/>
    <col min="7681" max="7682" width="3.28515625" style="22" bestFit="1" customWidth="1"/>
    <col min="7683" max="7683" width="3.28515625" style="22" customWidth="1"/>
    <col min="7684" max="7684" width="4.5703125" style="22" customWidth="1"/>
    <col min="7685" max="7685" width="50.140625" style="22" customWidth="1"/>
    <col min="7686" max="7686" width="16.28515625" style="22" customWidth="1"/>
    <col min="7687" max="7687" width="15" style="22" customWidth="1"/>
    <col min="7688" max="7688" width="7.85546875" style="22" customWidth="1"/>
    <col min="7689" max="7690" width="18.85546875" style="22" customWidth="1"/>
    <col min="7691" max="7691" width="16.5703125" style="22" customWidth="1"/>
    <col min="7692" max="7692" width="22.28515625" style="22" customWidth="1"/>
    <col min="7693" max="7693" width="20" style="22" customWidth="1"/>
    <col min="7694" max="7694" width="19.5703125" style="22" customWidth="1"/>
    <col min="7695" max="7695" width="15.7109375" style="22" customWidth="1"/>
    <col min="7696" max="7696" width="14.28515625" style="22" bestFit="1" customWidth="1"/>
    <col min="7697" max="7936" width="9.140625" style="22"/>
    <col min="7937" max="7938" width="3.28515625" style="22" bestFit="1" customWidth="1"/>
    <col min="7939" max="7939" width="3.28515625" style="22" customWidth="1"/>
    <col min="7940" max="7940" width="4.5703125" style="22" customWidth="1"/>
    <col min="7941" max="7941" width="50.140625" style="22" customWidth="1"/>
    <col min="7942" max="7942" width="16.28515625" style="22" customWidth="1"/>
    <col min="7943" max="7943" width="15" style="22" customWidth="1"/>
    <col min="7944" max="7944" width="7.85546875" style="22" customWidth="1"/>
    <col min="7945" max="7946" width="18.85546875" style="22" customWidth="1"/>
    <col min="7947" max="7947" width="16.5703125" style="22" customWidth="1"/>
    <col min="7948" max="7948" width="22.28515625" style="22" customWidth="1"/>
    <col min="7949" max="7949" width="20" style="22" customWidth="1"/>
    <col min="7950" max="7950" width="19.5703125" style="22" customWidth="1"/>
    <col min="7951" max="7951" width="15.7109375" style="22" customWidth="1"/>
    <col min="7952" max="7952" width="14.28515625" style="22" bestFit="1" customWidth="1"/>
    <col min="7953" max="8192" width="9.140625" style="22"/>
    <col min="8193" max="8194" width="3.28515625" style="22" bestFit="1" customWidth="1"/>
    <col min="8195" max="8195" width="3.28515625" style="22" customWidth="1"/>
    <col min="8196" max="8196" width="4.5703125" style="22" customWidth="1"/>
    <col min="8197" max="8197" width="50.140625" style="22" customWidth="1"/>
    <col min="8198" max="8198" width="16.28515625" style="22" customWidth="1"/>
    <col min="8199" max="8199" width="15" style="22" customWidth="1"/>
    <col min="8200" max="8200" width="7.85546875" style="22" customWidth="1"/>
    <col min="8201" max="8202" width="18.85546875" style="22" customWidth="1"/>
    <col min="8203" max="8203" width="16.5703125" style="22" customWidth="1"/>
    <col min="8204" max="8204" width="22.28515625" style="22" customWidth="1"/>
    <col min="8205" max="8205" width="20" style="22" customWidth="1"/>
    <col min="8206" max="8206" width="19.5703125" style="22" customWidth="1"/>
    <col min="8207" max="8207" width="15.7109375" style="22" customWidth="1"/>
    <col min="8208" max="8208" width="14.28515625" style="22" bestFit="1" customWidth="1"/>
    <col min="8209" max="8448" width="9.140625" style="22"/>
    <col min="8449" max="8450" width="3.28515625" style="22" bestFit="1" customWidth="1"/>
    <col min="8451" max="8451" width="3.28515625" style="22" customWidth="1"/>
    <col min="8452" max="8452" width="4.5703125" style="22" customWidth="1"/>
    <col min="8453" max="8453" width="50.140625" style="22" customWidth="1"/>
    <col min="8454" max="8454" width="16.28515625" style="22" customWidth="1"/>
    <col min="8455" max="8455" width="15" style="22" customWidth="1"/>
    <col min="8456" max="8456" width="7.85546875" style="22" customWidth="1"/>
    <col min="8457" max="8458" width="18.85546875" style="22" customWidth="1"/>
    <col min="8459" max="8459" width="16.5703125" style="22" customWidth="1"/>
    <col min="8460" max="8460" width="22.28515625" style="22" customWidth="1"/>
    <col min="8461" max="8461" width="20" style="22" customWidth="1"/>
    <col min="8462" max="8462" width="19.5703125" style="22" customWidth="1"/>
    <col min="8463" max="8463" width="15.7109375" style="22" customWidth="1"/>
    <col min="8464" max="8464" width="14.28515625" style="22" bestFit="1" customWidth="1"/>
    <col min="8465" max="8704" width="9.140625" style="22"/>
    <col min="8705" max="8706" width="3.28515625" style="22" bestFit="1" customWidth="1"/>
    <col min="8707" max="8707" width="3.28515625" style="22" customWidth="1"/>
    <col min="8708" max="8708" width="4.5703125" style="22" customWidth="1"/>
    <col min="8709" max="8709" width="50.140625" style="22" customWidth="1"/>
    <col min="8710" max="8710" width="16.28515625" style="22" customWidth="1"/>
    <col min="8711" max="8711" width="15" style="22" customWidth="1"/>
    <col min="8712" max="8712" width="7.85546875" style="22" customWidth="1"/>
    <col min="8713" max="8714" width="18.85546875" style="22" customWidth="1"/>
    <col min="8715" max="8715" width="16.5703125" style="22" customWidth="1"/>
    <col min="8716" max="8716" width="22.28515625" style="22" customWidth="1"/>
    <col min="8717" max="8717" width="20" style="22" customWidth="1"/>
    <col min="8718" max="8718" width="19.5703125" style="22" customWidth="1"/>
    <col min="8719" max="8719" width="15.7109375" style="22" customWidth="1"/>
    <col min="8720" max="8720" width="14.28515625" style="22" bestFit="1" customWidth="1"/>
    <col min="8721" max="8960" width="9.140625" style="22"/>
    <col min="8961" max="8962" width="3.28515625" style="22" bestFit="1" customWidth="1"/>
    <col min="8963" max="8963" width="3.28515625" style="22" customWidth="1"/>
    <col min="8964" max="8964" width="4.5703125" style="22" customWidth="1"/>
    <col min="8965" max="8965" width="50.140625" style="22" customWidth="1"/>
    <col min="8966" max="8966" width="16.28515625" style="22" customWidth="1"/>
    <col min="8967" max="8967" width="15" style="22" customWidth="1"/>
    <col min="8968" max="8968" width="7.85546875" style="22" customWidth="1"/>
    <col min="8969" max="8970" width="18.85546875" style="22" customWidth="1"/>
    <col min="8971" max="8971" width="16.5703125" style="22" customWidth="1"/>
    <col min="8972" max="8972" width="22.28515625" style="22" customWidth="1"/>
    <col min="8973" max="8973" width="20" style="22" customWidth="1"/>
    <col min="8974" max="8974" width="19.5703125" style="22" customWidth="1"/>
    <col min="8975" max="8975" width="15.7109375" style="22" customWidth="1"/>
    <col min="8976" max="8976" width="14.28515625" style="22" bestFit="1" customWidth="1"/>
    <col min="8977" max="9216" width="9.140625" style="22"/>
    <col min="9217" max="9218" width="3.28515625" style="22" bestFit="1" customWidth="1"/>
    <col min="9219" max="9219" width="3.28515625" style="22" customWidth="1"/>
    <col min="9220" max="9220" width="4.5703125" style="22" customWidth="1"/>
    <col min="9221" max="9221" width="50.140625" style="22" customWidth="1"/>
    <col min="9222" max="9222" width="16.28515625" style="22" customWidth="1"/>
    <col min="9223" max="9223" width="15" style="22" customWidth="1"/>
    <col min="9224" max="9224" width="7.85546875" style="22" customWidth="1"/>
    <col min="9225" max="9226" width="18.85546875" style="22" customWidth="1"/>
    <col min="9227" max="9227" width="16.5703125" style="22" customWidth="1"/>
    <col min="9228" max="9228" width="22.28515625" style="22" customWidth="1"/>
    <col min="9229" max="9229" width="20" style="22" customWidth="1"/>
    <col min="9230" max="9230" width="19.5703125" style="22" customWidth="1"/>
    <col min="9231" max="9231" width="15.7109375" style="22" customWidth="1"/>
    <col min="9232" max="9232" width="14.28515625" style="22" bestFit="1" customWidth="1"/>
    <col min="9233" max="9472" width="9.140625" style="22"/>
    <col min="9473" max="9474" width="3.28515625" style="22" bestFit="1" customWidth="1"/>
    <col min="9475" max="9475" width="3.28515625" style="22" customWidth="1"/>
    <col min="9476" max="9476" width="4.5703125" style="22" customWidth="1"/>
    <col min="9477" max="9477" width="50.140625" style="22" customWidth="1"/>
    <col min="9478" max="9478" width="16.28515625" style="22" customWidth="1"/>
    <col min="9479" max="9479" width="15" style="22" customWidth="1"/>
    <col min="9480" max="9480" width="7.85546875" style="22" customWidth="1"/>
    <col min="9481" max="9482" width="18.85546875" style="22" customWidth="1"/>
    <col min="9483" max="9483" width="16.5703125" style="22" customWidth="1"/>
    <col min="9484" max="9484" width="22.28515625" style="22" customWidth="1"/>
    <col min="9485" max="9485" width="20" style="22" customWidth="1"/>
    <col min="9486" max="9486" width="19.5703125" style="22" customWidth="1"/>
    <col min="9487" max="9487" width="15.7109375" style="22" customWidth="1"/>
    <col min="9488" max="9488" width="14.28515625" style="22" bestFit="1" customWidth="1"/>
    <col min="9489" max="9728" width="9.140625" style="22"/>
    <col min="9729" max="9730" width="3.28515625" style="22" bestFit="1" customWidth="1"/>
    <col min="9731" max="9731" width="3.28515625" style="22" customWidth="1"/>
    <col min="9732" max="9732" width="4.5703125" style="22" customWidth="1"/>
    <col min="9733" max="9733" width="50.140625" style="22" customWidth="1"/>
    <col min="9734" max="9734" width="16.28515625" style="22" customWidth="1"/>
    <col min="9735" max="9735" width="15" style="22" customWidth="1"/>
    <col min="9736" max="9736" width="7.85546875" style="22" customWidth="1"/>
    <col min="9737" max="9738" width="18.85546875" style="22" customWidth="1"/>
    <col min="9739" max="9739" width="16.5703125" style="22" customWidth="1"/>
    <col min="9740" max="9740" width="22.28515625" style="22" customWidth="1"/>
    <col min="9741" max="9741" width="20" style="22" customWidth="1"/>
    <col min="9742" max="9742" width="19.5703125" style="22" customWidth="1"/>
    <col min="9743" max="9743" width="15.7109375" style="22" customWidth="1"/>
    <col min="9744" max="9744" width="14.28515625" style="22" bestFit="1" customWidth="1"/>
    <col min="9745" max="9984" width="9.140625" style="22"/>
    <col min="9985" max="9986" width="3.28515625" style="22" bestFit="1" customWidth="1"/>
    <col min="9987" max="9987" width="3.28515625" style="22" customWidth="1"/>
    <col min="9988" max="9988" width="4.5703125" style="22" customWidth="1"/>
    <col min="9989" max="9989" width="50.140625" style="22" customWidth="1"/>
    <col min="9990" max="9990" width="16.28515625" style="22" customWidth="1"/>
    <col min="9991" max="9991" width="15" style="22" customWidth="1"/>
    <col min="9992" max="9992" width="7.85546875" style="22" customWidth="1"/>
    <col min="9993" max="9994" width="18.85546875" style="22" customWidth="1"/>
    <col min="9995" max="9995" width="16.5703125" style="22" customWidth="1"/>
    <col min="9996" max="9996" width="22.28515625" style="22" customWidth="1"/>
    <col min="9997" max="9997" width="20" style="22" customWidth="1"/>
    <col min="9998" max="9998" width="19.5703125" style="22" customWidth="1"/>
    <col min="9999" max="9999" width="15.7109375" style="22" customWidth="1"/>
    <col min="10000" max="10000" width="14.28515625" style="22" bestFit="1" customWidth="1"/>
    <col min="10001" max="10240" width="9.140625" style="22"/>
    <col min="10241" max="10242" width="3.28515625" style="22" bestFit="1" customWidth="1"/>
    <col min="10243" max="10243" width="3.28515625" style="22" customWidth="1"/>
    <col min="10244" max="10244" width="4.5703125" style="22" customWidth="1"/>
    <col min="10245" max="10245" width="50.140625" style="22" customWidth="1"/>
    <col min="10246" max="10246" width="16.28515625" style="22" customWidth="1"/>
    <col min="10247" max="10247" width="15" style="22" customWidth="1"/>
    <col min="10248" max="10248" width="7.85546875" style="22" customWidth="1"/>
    <col min="10249" max="10250" width="18.85546875" style="22" customWidth="1"/>
    <col min="10251" max="10251" width="16.5703125" style="22" customWidth="1"/>
    <col min="10252" max="10252" width="22.28515625" style="22" customWidth="1"/>
    <col min="10253" max="10253" width="20" style="22" customWidth="1"/>
    <col min="10254" max="10254" width="19.5703125" style="22" customWidth="1"/>
    <col min="10255" max="10255" width="15.7109375" style="22" customWidth="1"/>
    <col min="10256" max="10256" width="14.28515625" style="22" bestFit="1" customWidth="1"/>
    <col min="10257" max="10496" width="9.140625" style="22"/>
    <col min="10497" max="10498" width="3.28515625" style="22" bestFit="1" customWidth="1"/>
    <col min="10499" max="10499" width="3.28515625" style="22" customWidth="1"/>
    <col min="10500" max="10500" width="4.5703125" style="22" customWidth="1"/>
    <col min="10501" max="10501" width="50.140625" style="22" customWidth="1"/>
    <col min="10502" max="10502" width="16.28515625" style="22" customWidth="1"/>
    <col min="10503" max="10503" width="15" style="22" customWidth="1"/>
    <col min="10504" max="10504" width="7.85546875" style="22" customWidth="1"/>
    <col min="10505" max="10506" width="18.85546875" style="22" customWidth="1"/>
    <col min="10507" max="10507" width="16.5703125" style="22" customWidth="1"/>
    <col min="10508" max="10508" width="22.28515625" style="22" customWidth="1"/>
    <col min="10509" max="10509" width="20" style="22" customWidth="1"/>
    <col min="10510" max="10510" width="19.5703125" style="22" customWidth="1"/>
    <col min="10511" max="10511" width="15.7109375" style="22" customWidth="1"/>
    <col min="10512" max="10512" width="14.28515625" style="22" bestFit="1" customWidth="1"/>
    <col min="10513" max="10752" width="9.140625" style="22"/>
    <col min="10753" max="10754" width="3.28515625" style="22" bestFit="1" customWidth="1"/>
    <col min="10755" max="10755" width="3.28515625" style="22" customWidth="1"/>
    <col min="10756" max="10756" width="4.5703125" style="22" customWidth="1"/>
    <col min="10757" max="10757" width="50.140625" style="22" customWidth="1"/>
    <col min="10758" max="10758" width="16.28515625" style="22" customWidth="1"/>
    <col min="10759" max="10759" width="15" style="22" customWidth="1"/>
    <col min="10760" max="10760" width="7.85546875" style="22" customWidth="1"/>
    <col min="10761" max="10762" width="18.85546875" style="22" customWidth="1"/>
    <col min="10763" max="10763" width="16.5703125" style="22" customWidth="1"/>
    <col min="10764" max="10764" width="22.28515625" style="22" customWidth="1"/>
    <col min="10765" max="10765" width="20" style="22" customWidth="1"/>
    <col min="10766" max="10766" width="19.5703125" style="22" customWidth="1"/>
    <col min="10767" max="10767" width="15.7109375" style="22" customWidth="1"/>
    <col min="10768" max="10768" width="14.28515625" style="22" bestFit="1" customWidth="1"/>
    <col min="10769" max="11008" width="9.140625" style="22"/>
    <col min="11009" max="11010" width="3.28515625" style="22" bestFit="1" customWidth="1"/>
    <col min="11011" max="11011" width="3.28515625" style="22" customWidth="1"/>
    <col min="11012" max="11012" width="4.5703125" style="22" customWidth="1"/>
    <col min="11013" max="11013" width="50.140625" style="22" customWidth="1"/>
    <col min="11014" max="11014" width="16.28515625" style="22" customWidth="1"/>
    <col min="11015" max="11015" width="15" style="22" customWidth="1"/>
    <col min="11016" max="11016" width="7.85546875" style="22" customWidth="1"/>
    <col min="11017" max="11018" width="18.85546875" style="22" customWidth="1"/>
    <col min="11019" max="11019" width="16.5703125" style="22" customWidth="1"/>
    <col min="11020" max="11020" width="22.28515625" style="22" customWidth="1"/>
    <col min="11021" max="11021" width="20" style="22" customWidth="1"/>
    <col min="11022" max="11022" width="19.5703125" style="22" customWidth="1"/>
    <col min="11023" max="11023" width="15.7109375" style="22" customWidth="1"/>
    <col min="11024" max="11024" width="14.28515625" style="22" bestFit="1" customWidth="1"/>
    <col min="11025" max="11264" width="9.140625" style="22"/>
    <col min="11265" max="11266" width="3.28515625" style="22" bestFit="1" customWidth="1"/>
    <col min="11267" max="11267" width="3.28515625" style="22" customWidth="1"/>
    <col min="11268" max="11268" width="4.5703125" style="22" customWidth="1"/>
    <col min="11269" max="11269" width="50.140625" style="22" customWidth="1"/>
    <col min="11270" max="11270" width="16.28515625" style="22" customWidth="1"/>
    <col min="11271" max="11271" width="15" style="22" customWidth="1"/>
    <col min="11272" max="11272" width="7.85546875" style="22" customWidth="1"/>
    <col min="11273" max="11274" width="18.85546875" style="22" customWidth="1"/>
    <col min="11275" max="11275" width="16.5703125" style="22" customWidth="1"/>
    <col min="11276" max="11276" width="22.28515625" style="22" customWidth="1"/>
    <col min="11277" max="11277" width="20" style="22" customWidth="1"/>
    <col min="11278" max="11278" width="19.5703125" style="22" customWidth="1"/>
    <col min="11279" max="11279" width="15.7109375" style="22" customWidth="1"/>
    <col min="11280" max="11280" width="14.28515625" style="22" bestFit="1" customWidth="1"/>
    <col min="11281" max="11520" width="9.140625" style="22"/>
    <col min="11521" max="11522" width="3.28515625" style="22" bestFit="1" customWidth="1"/>
    <col min="11523" max="11523" width="3.28515625" style="22" customWidth="1"/>
    <col min="11524" max="11524" width="4.5703125" style="22" customWidth="1"/>
    <col min="11525" max="11525" width="50.140625" style="22" customWidth="1"/>
    <col min="11526" max="11526" width="16.28515625" style="22" customWidth="1"/>
    <col min="11527" max="11527" width="15" style="22" customWidth="1"/>
    <col min="11528" max="11528" width="7.85546875" style="22" customWidth="1"/>
    <col min="11529" max="11530" width="18.85546875" style="22" customWidth="1"/>
    <col min="11531" max="11531" width="16.5703125" style="22" customWidth="1"/>
    <col min="11532" max="11532" width="22.28515625" style="22" customWidth="1"/>
    <col min="11533" max="11533" width="20" style="22" customWidth="1"/>
    <col min="11534" max="11534" width="19.5703125" style="22" customWidth="1"/>
    <col min="11535" max="11535" width="15.7109375" style="22" customWidth="1"/>
    <col min="11536" max="11536" width="14.28515625" style="22" bestFit="1" customWidth="1"/>
    <col min="11537" max="11776" width="9.140625" style="22"/>
    <col min="11777" max="11778" width="3.28515625" style="22" bestFit="1" customWidth="1"/>
    <col min="11779" max="11779" width="3.28515625" style="22" customWidth="1"/>
    <col min="11780" max="11780" width="4.5703125" style="22" customWidth="1"/>
    <col min="11781" max="11781" width="50.140625" style="22" customWidth="1"/>
    <col min="11782" max="11782" width="16.28515625" style="22" customWidth="1"/>
    <col min="11783" max="11783" width="15" style="22" customWidth="1"/>
    <col min="11784" max="11784" width="7.85546875" style="22" customWidth="1"/>
    <col min="11785" max="11786" width="18.85546875" style="22" customWidth="1"/>
    <col min="11787" max="11787" width="16.5703125" style="22" customWidth="1"/>
    <col min="11788" max="11788" width="22.28515625" style="22" customWidth="1"/>
    <col min="11789" max="11789" width="20" style="22" customWidth="1"/>
    <col min="11790" max="11790" width="19.5703125" style="22" customWidth="1"/>
    <col min="11791" max="11791" width="15.7109375" style="22" customWidth="1"/>
    <col min="11792" max="11792" width="14.28515625" style="22" bestFit="1" customWidth="1"/>
    <col min="11793" max="12032" width="9.140625" style="22"/>
    <col min="12033" max="12034" width="3.28515625" style="22" bestFit="1" customWidth="1"/>
    <col min="12035" max="12035" width="3.28515625" style="22" customWidth="1"/>
    <col min="12036" max="12036" width="4.5703125" style="22" customWidth="1"/>
    <col min="12037" max="12037" width="50.140625" style="22" customWidth="1"/>
    <col min="12038" max="12038" width="16.28515625" style="22" customWidth="1"/>
    <col min="12039" max="12039" width="15" style="22" customWidth="1"/>
    <col min="12040" max="12040" width="7.85546875" style="22" customWidth="1"/>
    <col min="12041" max="12042" width="18.85546875" style="22" customWidth="1"/>
    <col min="12043" max="12043" width="16.5703125" style="22" customWidth="1"/>
    <col min="12044" max="12044" width="22.28515625" style="22" customWidth="1"/>
    <col min="12045" max="12045" width="20" style="22" customWidth="1"/>
    <col min="12046" max="12046" width="19.5703125" style="22" customWidth="1"/>
    <col min="12047" max="12047" width="15.7109375" style="22" customWidth="1"/>
    <col min="12048" max="12048" width="14.28515625" style="22" bestFit="1" customWidth="1"/>
    <col min="12049" max="12288" width="9.140625" style="22"/>
    <col min="12289" max="12290" width="3.28515625" style="22" bestFit="1" customWidth="1"/>
    <col min="12291" max="12291" width="3.28515625" style="22" customWidth="1"/>
    <col min="12292" max="12292" width="4.5703125" style="22" customWidth="1"/>
    <col min="12293" max="12293" width="50.140625" style="22" customWidth="1"/>
    <col min="12294" max="12294" width="16.28515625" style="22" customWidth="1"/>
    <col min="12295" max="12295" width="15" style="22" customWidth="1"/>
    <col min="12296" max="12296" width="7.85546875" style="22" customWidth="1"/>
    <col min="12297" max="12298" width="18.85546875" style="22" customWidth="1"/>
    <col min="12299" max="12299" width="16.5703125" style="22" customWidth="1"/>
    <col min="12300" max="12300" width="22.28515625" style="22" customWidth="1"/>
    <col min="12301" max="12301" width="20" style="22" customWidth="1"/>
    <col min="12302" max="12302" width="19.5703125" style="22" customWidth="1"/>
    <col min="12303" max="12303" width="15.7109375" style="22" customWidth="1"/>
    <col min="12304" max="12304" width="14.28515625" style="22" bestFit="1" customWidth="1"/>
    <col min="12305" max="12544" width="9.140625" style="22"/>
    <col min="12545" max="12546" width="3.28515625" style="22" bestFit="1" customWidth="1"/>
    <col min="12547" max="12547" width="3.28515625" style="22" customWidth="1"/>
    <col min="12548" max="12548" width="4.5703125" style="22" customWidth="1"/>
    <col min="12549" max="12549" width="50.140625" style="22" customWidth="1"/>
    <col min="12550" max="12550" width="16.28515625" style="22" customWidth="1"/>
    <col min="12551" max="12551" width="15" style="22" customWidth="1"/>
    <col min="12552" max="12552" width="7.85546875" style="22" customWidth="1"/>
    <col min="12553" max="12554" width="18.85546875" style="22" customWidth="1"/>
    <col min="12555" max="12555" width="16.5703125" style="22" customWidth="1"/>
    <col min="12556" max="12556" width="22.28515625" style="22" customWidth="1"/>
    <col min="12557" max="12557" width="20" style="22" customWidth="1"/>
    <col min="12558" max="12558" width="19.5703125" style="22" customWidth="1"/>
    <col min="12559" max="12559" width="15.7109375" style="22" customWidth="1"/>
    <col min="12560" max="12560" width="14.28515625" style="22" bestFit="1" customWidth="1"/>
    <col min="12561" max="12800" width="9.140625" style="22"/>
    <col min="12801" max="12802" width="3.28515625" style="22" bestFit="1" customWidth="1"/>
    <col min="12803" max="12803" width="3.28515625" style="22" customWidth="1"/>
    <col min="12804" max="12804" width="4.5703125" style="22" customWidth="1"/>
    <col min="12805" max="12805" width="50.140625" style="22" customWidth="1"/>
    <col min="12806" max="12806" width="16.28515625" style="22" customWidth="1"/>
    <col min="12807" max="12807" width="15" style="22" customWidth="1"/>
    <col min="12808" max="12808" width="7.85546875" style="22" customWidth="1"/>
    <col min="12809" max="12810" width="18.85546875" style="22" customWidth="1"/>
    <col min="12811" max="12811" width="16.5703125" style="22" customWidth="1"/>
    <col min="12812" max="12812" width="22.28515625" style="22" customWidth="1"/>
    <col min="12813" max="12813" width="20" style="22" customWidth="1"/>
    <col min="12814" max="12814" width="19.5703125" style="22" customWidth="1"/>
    <col min="12815" max="12815" width="15.7109375" style="22" customWidth="1"/>
    <col min="12816" max="12816" width="14.28515625" style="22" bestFit="1" customWidth="1"/>
    <col min="12817" max="13056" width="9.140625" style="22"/>
    <col min="13057" max="13058" width="3.28515625" style="22" bestFit="1" customWidth="1"/>
    <col min="13059" max="13059" width="3.28515625" style="22" customWidth="1"/>
    <col min="13060" max="13060" width="4.5703125" style="22" customWidth="1"/>
    <col min="13061" max="13061" width="50.140625" style="22" customWidth="1"/>
    <col min="13062" max="13062" width="16.28515625" style="22" customWidth="1"/>
    <col min="13063" max="13063" width="15" style="22" customWidth="1"/>
    <col min="13064" max="13064" width="7.85546875" style="22" customWidth="1"/>
    <col min="13065" max="13066" width="18.85546875" style="22" customWidth="1"/>
    <col min="13067" max="13067" width="16.5703125" style="22" customWidth="1"/>
    <col min="13068" max="13068" width="22.28515625" style="22" customWidth="1"/>
    <col min="13069" max="13069" width="20" style="22" customWidth="1"/>
    <col min="13070" max="13070" width="19.5703125" style="22" customWidth="1"/>
    <col min="13071" max="13071" width="15.7109375" style="22" customWidth="1"/>
    <col min="13072" max="13072" width="14.28515625" style="22" bestFit="1" customWidth="1"/>
    <col min="13073" max="13312" width="9.140625" style="22"/>
    <col min="13313" max="13314" width="3.28515625" style="22" bestFit="1" customWidth="1"/>
    <col min="13315" max="13315" width="3.28515625" style="22" customWidth="1"/>
    <col min="13316" max="13316" width="4.5703125" style="22" customWidth="1"/>
    <col min="13317" max="13317" width="50.140625" style="22" customWidth="1"/>
    <col min="13318" max="13318" width="16.28515625" style="22" customWidth="1"/>
    <col min="13319" max="13319" width="15" style="22" customWidth="1"/>
    <col min="13320" max="13320" width="7.85546875" style="22" customWidth="1"/>
    <col min="13321" max="13322" width="18.85546875" style="22" customWidth="1"/>
    <col min="13323" max="13323" width="16.5703125" style="22" customWidth="1"/>
    <col min="13324" max="13324" width="22.28515625" style="22" customWidth="1"/>
    <col min="13325" max="13325" width="20" style="22" customWidth="1"/>
    <col min="13326" max="13326" width="19.5703125" style="22" customWidth="1"/>
    <col min="13327" max="13327" width="15.7109375" style="22" customWidth="1"/>
    <col min="13328" max="13328" width="14.28515625" style="22" bestFit="1" customWidth="1"/>
    <col min="13329" max="13568" width="9.140625" style="22"/>
    <col min="13569" max="13570" width="3.28515625" style="22" bestFit="1" customWidth="1"/>
    <col min="13571" max="13571" width="3.28515625" style="22" customWidth="1"/>
    <col min="13572" max="13572" width="4.5703125" style="22" customWidth="1"/>
    <col min="13573" max="13573" width="50.140625" style="22" customWidth="1"/>
    <col min="13574" max="13574" width="16.28515625" style="22" customWidth="1"/>
    <col min="13575" max="13575" width="15" style="22" customWidth="1"/>
    <col min="13576" max="13576" width="7.85546875" style="22" customWidth="1"/>
    <col min="13577" max="13578" width="18.85546875" style="22" customWidth="1"/>
    <col min="13579" max="13579" width="16.5703125" style="22" customWidth="1"/>
    <col min="13580" max="13580" width="22.28515625" style="22" customWidth="1"/>
    <col min="13581" max="13581" width="20" style="22" customWidth="1"/>
    <col min="13582" max="13582" width="19.5703125" style="22" customWidth="1"/>
    <col min="13583" max="13583" width="15.7109375" style="22" customWidth="1"/>
    <col min="13584" max="13584" width="14.28515625" style="22" bestFit="1" customWidth="1"/>
    <col min="13585" max="13824" width="9.140625" style="22"/>
    <col min="13825" max="13826" width="3.28515625" style="22" bestFit="1" customWidth="1"/>
    <col min="13827" max="13827" width="3.28515625" style="22" customWidth="1"/>
    <col min="13828" max="13828" width="4.5703125" style="22" customWidth="1"/>
    <col min="13829" max="13829" width="50.140625" style="22" customWidth="1"/>
    <col min="13830" max="13830" width="16.28515625" style="22" customWidth="1"/>
    <col min="13831" max="13831" width="15" style="22" customWidth="1"/>
    <col min="13832" max="13832" width="7.85546875" style="22" customWidth="1"/>
    <col min="13833" max="13834" width="18.85546875" style="22" customWidth="1"/>
    <col min="13835" max="13835" width="16.5703125" style="22" customWidth="1"/>
    <col min="13836" max="13836" width="22.28515625" style="22" customWidth="1"/>
    <col min="13837" max="13837" width="20" style="22" customWidth="1"/>
    <col min="13838" max="13838" width="19.5703125" style="22" customWidth="1"/>
    <col min="13839" max="13839" width="15.7109375" style="22" customWidth="1"/>
    <col min="13840" max="13840" width="14.28515625" style="22" bestFit="1" customWidth="1"/>
    <col min="13841" max="14080" width="9.140625" style="22"/>
    <col min="14081" max="14082" width="3.28515625" style="22" bestFit="1" customWidth="1"/>
    <col min="14083" max="14083" width="3.28515625" style="22" customWidth="1"/>
    <col min="14084" max="14084" width="4.5703125" style="22" customWidth="1"/>
    <col min="14085" max="14085" width="50.140625" style="22" customWidth="1"/>
    <col min="14086" max="14086" width="16.28515625" style="22" customWidth="1"/>
    <col min="14087" max="14087" width="15" style="22" customWidth="1"/>
    <col min="14088" max="14088" width="7.85546875" style="22" customWidth="1"/>
    <col min="14089" max="14090" width="18.85546875" style="22" customWidth="1"/>
    <col min="14091" max="14091" width="16.5703125" style="22" customWidth="1"/>
    <col min="14092" max="14092" width="22.28515625" style="22" customWidth="1"/>
    <col min="14093" max="14093" width="20" style="22" customWidth="1"/>
    <col min="14094" max="14094" width="19.5703125" style="22" customWidth="1"/>
    <col min="14095" max="14095" width="15.7109375" style="22" customWidth="1"/>
    <col min="14096" max="14096" width="14.28515625" style="22" bestFit="1" customWidth="1"/>
    <col min="14097" max="14336" width="9.140625" style="22"/>
    <col min="14337" max="14338" width="3.28515625" style="22" bestFit="1" customWidth="1"/>
    <col min="14339" max="14339" width="3.28515625" style="22" customWidth="1"/>
    <col min="14340" max="14340" width="4.5703125" style="22" customWidth="1"/>
    <col min="14341" max="14341" width="50.140625" style="22" customWidth="1"/>
    <col min="14342" max="14342" width="16.28515625" style="22" customWidth="1"/>
    <col min="14343" max="14343" width="15" style="22" customWidth="1"/>
    <col min="14344" max="14344" width="7.85546875" style="22" customWidth="1"/>
    <col min="14345" max="14346" width="18.85546875" style="22" customWidth="1"/>
    <col min="14347" max="14347" width="16.5703125" style="22" customWidth="1"/>
    <col min="14348" max="14348" width="22.28515625" style="22" customWidth="1"/>
    <col min="14349" max="14349" width="20" style="22" customWidth="1"/>
    <col min="14350" max="14350" width="19.5703125" style="22" customWidth="1"/>
    <col min="14351" max="14351" width="15.7109375" style="22" customWidth="1"/>
    <col min="14352" max="14352" width="14.28515625" style="22" bestFit="1" customWidth="1"/>
    <col min="14353" max="14592" width="9.140625" style="22"/>
    <col min="14593" max="14594" width="3.28515625" style="22" bestFit="1" customWidth="1"/>
    <col min="14595" max="14595" width="3.28515625" style="22" customWidth="1"/>
    <col min="14596" max="14596" width="4.5703125" style="22" customWidth="1"/>
    <col min="14597" max="14597" width="50.140625" style="22" customWidth="1"/>
    <col min="14598" max="14598" width="16.28515625" style="22" customWidth="1"/>
    <col min="14599" max="14599" width="15" style="22" customWidth="1"/>
    <col min="14600" max="14600" width="7.85546875" style="22" customWidth="1"/>
    <col min="14601" max="14602" width="18.85546875" style="22" customWidth="1"/>
    <col min="14603" max="14603" width="16.5703125" style="22" customWidth="1"/>
    <col min="14604" max="14604" width="22.28515625" style="22" customWidth="1"/>
    <col min="14605" max="14605" width="20" style="22" customWidth="1"/>
    <col min="14606" max="14606" width="19.5703125" style="22" customWidth="1"/>
    <col min="14607" max="14607" width="15.7109375" style="22" customWidth="1"/>
    <col min="14608" max="14608" width="14.28515625" style="22" bestFit="1" customWidth="1"/>
    <col min="14609" max="14848" width="9.140625" style="22"/>
    <col min="14849" max="14850" width="3.28515625" style="22" bestFit="1" customWidth="1"/>
    <col min="14851" max="14851" width="3.28515625" style="22" customWidth="1"/>
    <col min="14852" max="14852" width="4.5703125" style="22" customWidth="1"/>
    <col min="14853" max="14853" width="50.140625" style="22" customWidth="1"/>
    <col min="14854" max="14854" width="16.28515625" style="22" customWidth="1"/>
    <col min="14855" max="14855" width="15" style="22" customWidth="1"/>
    <col min="14856" max="14856" width="7.85546875" style="22" customWidth="1"/>
    <col min="14857" max="14858" width="18.85546875" style="22" customWidth="1"/>
    <col min="14859" max="14859" width="16.5703125" style="22" customWidth="1"/>
    <col min="14860" max="14860" width="22.28515625" style="22" customWidth="1"/>
    <col min="14861" max="14861" width="20" style="22" customWidth="1"/>
    <col min="14862" max="14862" width="19.5703125" style="22" customWidth="1"/>
    <col min="14863" max="14863" width="15.7109375" style="22" customWidth="1"/>
    <col min="14864" max="14864" width="14.28515625" style="22" bestFit="1" customWidth="1"/>
    <col min="14865" max="15104" width="9.140625" style="22"/>
    <col min="15105" max="15106" width="3.28515625" style="22" bestFit="1" customWidth="1"/>
    <col min="15107" max="15107" width="3.28515625" style="22" customWidth="1"/>
    <col min="15108" max="15108" width="4.5703125" style="22" customWidth="1"/>
    <col min="15109" max="15109" width="50.140625" style="22" customWidth="1"/>
    <col min="15110" max="15110" width="16.28515625" style="22" customWidth="1"/>
    <col min="15111" max="15111" width="15" style="22" customWidth="1"/>
    <col min="15112" max="15112" width="7.85546875" style="22" customWidth="1"/>
    <col min="15113" max="15114" width="18.85546875" style="22" customWidth="1"/>
    <col min="15115" max="15115" width="16.5703125" style="22" customWidth="1"/>
    <col min="15116" max="15116" width="22.28515625" style="22" customWidth="1"/>
    <col min="15117" max="15117" width="20" style="22" customWidth="1"/>
    <col min="15118" max="15118" width="19.5703125" style="22" customWidth="1"/>
    <col min="15119" max="15119" width="15.7109375" style="22" customWidth="1"/>
    <col min="15120" max="15120" width="14.28515625" style="22" bestFit="1" customWidth="1"/>
    <col min="15121" max="15360" width="9.140625" style="22"/>
    <col min="15361" max="15362" width="3.28515625" style="22" bestFit="1" customWidth="1"/>
    <col min="15363" max="15363" width="3.28515625" style="22" customWidth="1"/>
    <col min="15364" max="15364" width="4.5703125" style="22" customWidth="1"/>
    <col min="15365" max="15365" width="50.140625" style="22" customWidth="1"/>
    <col min="15366" max="15366" width="16.28515625" style="22" customWidth="1"/>
    <col min="15367" max="15367" width="15" style="22" customWidth="1"/>
    <col min="15368" max="15368" width="7.85546875" style="22" customWidth="1"/>
    <col min="15369" max="15370" width="18.85546875" style="22" customWidth="1"/>
    <col min="15371" max="15371" width="16.5703125" style="22" customWidth="1"/>
    <col min="15372" max="15372" width="22.28515625" style="22" customWidth="1"/>
    <col min="15373" max="15373" width="20" style="22" customWidth="1"/>
    <col min="15374" max="15374" width="19.5703125" style="22" customWidth="1"/>
    <col min="15375" max="15375" width="15.7109375" style="22" customWidth="1"/>
    <col min="15376" max="15376" width="14.28515625" style="22" bestFit="1" customWidth="1"/>
    <col min="15377" max="15616" width="9.140625" style="22"/>
    <col min="15617" max="15618" width="3.28515625" style="22" bestFit="1" customWidth="1"/>
    <col min="15619" max="15619" width="3.28515625" style="22" customWidth="1"/>
    <col min="15620" max="15620" width="4.5703125" style="22" customWidth="1"/>
    <col min="15621" max="15621" width="50.140625" style="22" customWidth="1"/>
    <col min="15622" max="15622" width="16.28515625" style="22" customWidth="1"/>
    <col min="15623" max="15623" width="15" style="22" customWidth="1"/>
    <col min="15624" max="15624" width="7.85546875" style="22" customWidth="1"/>
    <col min="15625" max="15626" width="18.85546875" style="22" customWidth="1"/>
    <col min="15627" max="15627" width="16.5703125" style="22" customWidth="1"/>
    <col min="15628" max="15628" width="22.28515625" style="22" customWidth="1"/>
    <col min="15629" max="15629" width="20" style="22" customWidth="1"/>
    <col min="15630" max="15630" width="19.5703125" style="22" customWidth="1"/>
    <col min="15631" max="15631" width="15.7109375" style="22" customWidth="1"/>
    <col min="15632" max="15632" width="14.28515625" style="22" bestFit="1" customWidth="1"/>
    <col min="15633" max="15872" width="9.140625" style="22"/>
    <col min="15873" max="15874" width="3.28515625" style="22" bestFit="1" customWidth="1"/>
    <col min="15875" max="15875" width="3.28515625" style="22" customWidth="1"/>
    <col min="15876" max="15876" width="4.5703125" style="22" customWidth="1"/>
    <col min="15877" max="15877" width="50.140625" style="22" customWidth="1"/>
    <col min="15878" max="15878" width="16.28515625" style="22" customWidth="1"/>
    <col min="15879" max="15879" width="15" style="22" customWidth="1"/>
    <col min="15880" max="15880" width="7.85546875" style="22" customWidth="1"/>
    <col min="15881" max="15882" width="18.85546875" style="22" customWidth="1"/>
    <col min="15883" max="15883" width="16.5703125" style="22" customWidth="1"/>
    <col min="15884" max="15884" width="22.28515625" style="22" customWidth="1"/>
    <col min="15885" max="15885" width="20" style="22" customWidth="1"/>
    <col min="15886" max="15886" width="19.5703125" style="22" customWidth="1"/>
    <col min="15887" max="15887" width="15.7109375" style="22" customWidth="1"/>
    <col min="15888" max="15888" width="14.28515625" style="22" bestFit="1" customWidth="1"/>
    <col min="15889" max="16128" width="9.140625" style="22"/>
    <col min="16129" max="16130" width="3.28515625" style="22" bestFit="1" customWidth="1"/>
    <col min="16131" max="16131" width="3.28515625" style="22" customWidth="1"/>
    <col min="16132" max="16132" width="4.5703125" style="22" customWidth="1"/>
    <col min="16133" max="16133" width="50.140625" style="22" customWidth="1"/>
    <col min="16134" max="16134" width="16.28515625" style="22" customWidth="1"/>
    <col min="16135" max="16135" width="15" style="22" customWidth="1"/>
    <col min="16136" max="16136" width="7.85546875" style="22" customWidth="1"/>
    <col min="16137" max="16138" width="18.85546875" style="22" customWidth="1"/>
    <col min="16139" max="16139" width="16.5703125" style="22" customWidth="1"/>
    <col min="16140" max="16140" width="22.28515625" style="22" customWidth="1"/>
    <col min="16141" max="16141" width="20" style="22" customWidth="1"/>
    <col min="16142" max="16142" width="19.5703125" style="22" customWidth="1"/>
    <col min="16143" max="16143" width="15.7109375" style="22" customWidth="1"/>
    <col min="16144" max="16144" width="14.28515625" style="22" bestFit="1" customWidth="1"/>
    <col min="16145" max="16384" width="9.140625" style="22"/>
  </cols>
  <sheetData>
    <row r="1" spans="1:12" x14ac:dyDescent="0.25">
      <c r="E1" s="23" t="s">
        <v>548</v>
      </c>
      <c r="F1" s="22"/>
    </row>
    <row r="2" spans="1:12" x14ac:dyDescent="0.25">
      <c r="E2" s="23" t="s">
        <v>549</v>
      </c>
      <c r="F2" s="22" t="s">
        <v>748</v>
      </c>
    </row>
    <row r="3" spans="1:12" x14ac:dyDescent="0.25">
      <c r="E3" s="23" t="s">
        <v>550</v>
      </c>
      <c r="F3" s="25" t="s">
        <v>749</v>
      </c>
    </row>
    <row r="4" spans="1:12" x14ac:dyDescent="0.25">
      <c r="E4" s="23" t="s">
        <v>551</v>
      </c>
      <c r="F4" s="236" t="s">
        <v>552</v>
      </c>
      <c r="G4" s="236"/>
      <c r="H4" s="26"/>
    </row>
    <row r="5" spans="1:12" ht="15.75" customHeight="1" x14ac:dyDescent="0.25">
      <c r="E5" s="23"/>
      <c r="F5" s="237" t="s">
        <v>741</v>
      </c>
      <c r="G5" s="237"/>
      <c r="H5" s="27"/>
    </row>
    <row r="6" spans="1:12" ht="15.75" customHeight="1" x14ac:dyDescent="0.25">
      <c r="E6" s="23"/>
      <c r="F6" s="27"/>
      <c r="G6" s="27"/>
      <c r="H6" s="27"/>
    </row>
    <row r="7" spans="1:12" x14ac:dyDescent="0.25">
      <c r="A7" s="238" t="s">
        <v>742</v>
      </c>
      <c r="B7" s="238"/>
      <c r="C7" s="238"/>
      <c r="D7" s="238"/>
      <c r="E7" s="238"/>
      <c r="F7" s="238"/>
      <c r="G7" s="238"/>
      <c r="H7" s="28"/>
    </row>
    <row r="8" spans="1:12" x14ac:dyDescent="0.25">
      <c r="A8" s="238" t="s">
        <v>553</v>
      </c>
      <c r="B8" s="238"/>
      <c r="C8" s="238"/>
      <c r="D8" s="238"/>
      <c r="E8" s="238"/>
      <c r="F8" s="238"/>
      <c r="G8" s="238"/>
      <c r="H8" s="28"/>
    </row>
    <row r="9" spans="1:12" x14ac:dyDescent="0.25">
      <c r="A9" s="238" t="s">
        <v>750</v>
      </c>
      <c r="B9" s="238"/>
      <c r="C9" s="238"/>
      <c r="D9" s="238"/>
      <c r="E9" s="238"/>
      <c r="F9" s="238"/>
      <c r="G9" s="238"/>
      <c r="H9" s="28"/>
      <c r="J9" s="45" t="e">
        <f>F99+F110+F116+F121+F128+F134+F203+F220+F230+#REF!+F239+#REF!+F262+F146</f>
        <v>#REF!</v>
      </c>
    </row>
    <row r="11" spans="1:12" ht="14.25" customHeight="1" x14ac:dyDescent="0.25">
      <c r="A11" s="239" t="s">
        <v>554</v>
      </c>
      <c r="B11" s="239"/>
      <c r="C11" s="239"/>
      <c r="D11" s="239"/>
      <c r="E11" s="239" t="s">
        <v>287</v>
      </c>
      <c r="F11" s="240" t="s">
        <v>743</v>
      </c>
      <c r="G11" s="239" t="s">
        <v>555</v>
      </c>
      <c r="H11" s="29"/>
    </row>
    <row r="12" spans="1:12" ht="14.25" customHeight="1" x14ac:dyDescent="0.25">
      <c r="A12" s="239"/>
      <c r="B12" s="239"/>
      <c r="C12" s="239"/>
      <c r="D12" s="239"/>
      <c r="E12" s="239"/>
      <c r="F12" s="241"/>
      <c r="G12" s="239"/>
      <c r="H12" s="29"/>
    </row>
    <row r="13" spans="1:12" ht="14.25" customHeight="1" x14ac:dyDescent="0.25">
      <c r="A13" s="239"/>
      <c r="B13" s="239"/>
      <c r="C13" s="239"/>
      <c r="D13" s="239"/>
      <c r="E13" s="239"/>
      <c r="F13" s="242"/>
      <c r="G13" s="239"/>
      <c r="H13" s="29"/>
      <c r="L13" s="30">
        <f>F25/2</f>
        <v>154962000</v>
      </c>
    </row>
    <row r="14" spans="1:12" x14ac:dyDescent="0.25">
      <c r="A14" s="235">
        <v>1</v>
      </c>
      <c r="B14" s="235"/>
      <c r="C14" s="235"/>
      <c r="D14" s="235"/>
      <c r="E14" s="31">
        <v>2</v>
      </c>
      <c r="F14" s="32">
        <v>3</v>
      </c>
      <c r="G14" s="31">
        <v>4</v>
      </c>
      <c r="H14" s="33"/>
    </row>
    <row r="15" spans="1:12" x14ac:dyDescent="0.25">
      <c r="A15" s="31">
        <v>1</v>
      </c>
      <c r="B15" s="31"/>
      <c r="C15" s="31"/>
      <c r="D15" s="31"/>
      <c r="E15" s="34" t="s">
        <v>291</v>
      </c>
      <c r="F15" s="35"/>
      <c r="G15" s="36"/>
      <c r="H15" s="37"/>
    </row>
    <row r="16" spans="1:12" x14ac:dyDescent="0.25">
      <c r="A16" s="31">
        <v>1</v>
      </c>
      <c r="B16" s="31">
        <v>1</v>
      </c>
      <c r="C16" s="31"/>
      <c r="D16" s="31"/>
      <c r="E16" s="38" t="s">
        <v>292</v>
      </c>
      <c r="F16" s="39">
        <f>F21</f>
        <v>1125456</v>
      </c>
      <c r="G16" s="36"/>
      <c r="H16" s="37"/>
    </row>
    <row r="17" spans="1:15" x14ac:dyDescent="0.25">
      <c r="A17" s="31">
        <v>1</v>
      </c>
      <c r="B17" s="31">
        <v>1</v>
      </c>
      <c r="C17" s="31">
        <v>1</v>
      </c>
      <c r="D17" s="31"/>
      <c r="E17" s="34" t="s">
        <v>556</v>
      </c>
      <c r="F17" s="35"/>
      <c r="G17" s="36"/>
      <c r="H17" s="37"/>
    </row>
    <row r="18" spans="1:15" x14ac:dyDescent="0.25">
      <c r="A18" s="31">
        <v>1</v>
      </c>
      <c r="B18" s="31">
        <v>1</v>
      </c>
      <c r="C18" s="31">
        <v>2</v>
      </c>
      <c r="D18" s="31"/>
      <c r="E18" s="34" t="s">
        <v>557</v>
      </c>
      <c r="F18" s="35"/>
      <c r="G18" s="36"/>
      <c r="H18" s="37"/>
    </row>
    <row r="19" spans="1:15" ht="16.5" customHeight="1" x14ac:dyDescent="0.25">
      <c r="A19" s="31">
        <v>1</v>
      </c>
      <c r="B19" s="31">
        <v>1</v>
      </c>
      <c r="C19" s="31">
        <v>3</v>
      </c>
      <c r="D19" s="31"/>
      <c r="E19" s="34" t="s">
        <v>558</v>
      </c>
      <c r="F19" s="35"/>
      <c r="G19" s="36"/>
      <c r="H19" s="37"/>
      <c r="K19" s="30"/>
      <c r="L19" s="30"/>
    </row>
    <row r="20" spans="1:15" x14ac:dyDescent="0.25">
      <c r="A20" s="31">
        <v>1</v>
      </c>
      <c r="B20" s="31">
        <v>1</v>
      </c>
      <c r="C20" s="31">
        <v>4</v>
      </c>
      <c r="D20" s="31"/>
      <c r="E20" s="34" t="s">
        <v>559</v>
      </c>
      <c r="F20" s="35"/>
      <c r="G20" s="36"/>
      <c r="H20" s="37"/>
      <c r="I20" s="41"/>
      <c r="J20" s="42"/>
      <c r="K20" s="43" t="s">
        <v>560</v>
      </c>
      <c r="L20" s="44"/>
    </row>
    <row r="21" spans="1:15" x14ac:dyDescent="0.25">
      <c r="A21" s="31">
        <v>1</v>
      </c>
      <c r="B21" s="31">
        <v>1</v>
      </c>
      <c r="C21" s="31">
        <v>4</v>
      </c>
      <c r="D21" s="31">
        <v>1</v>
      </c>
      <c r="E21" s="34" t="s">
        <v>354</v>
      </c>
      <c r="F21" s="35">
        <v>1125456</v>
      </c>
      <c r="G21" s="36" t="s">
        <v>354</v>
      </c>
      <c r="H21" s="37"/>
      <c r="J21" s="42"/>
      <c r="K21" s="43"/>
      <c r="L21" s="44"/>
    </row>
    <row r="22" spans="1:15" x14ac:dyDescent="0.25">
      <c r="A22" s="31">
        <v>1</v>
      </c>
      <c r="B22" s="31">
        <v>2</v>
      </c>
      <c r="C22" s="31"/>
      <c r="D22" s="31"/>
      <c r="E22" s="38" t="s">
        <v>329</v>
      </c>
      <c r="F22" s="39">
        <f>SUM(F23:F28)</f>
        <v>1266363800</v>
      </c>
      <c r="G22" s="36"/>
      <c r="H22" s="37"/>
      <c r="I22" s="24" t="s">
        <v>354</v>
      </c>
      <c r="J22" s="45">
        <f>F53</f>
        <v>1125456</v>
      </c>
      <c r="K22" s="46" t="b">
        <f>F21=J22</f>
        <v>1</v>
      </c>
      <c r="L22" s="47">
        <f>+J22-F21</f>
        <v>0</v>
      </c>
    </row>
    <row r="23" spans="1:15" x14ac:dyDescent="0.25">
      <c r="A23" s="31">
        <v>1</v>
      </c>
      <c r="B23" s="31">
        <v>2</v>
      </c>
      <c r="C23" s="31">
        <v>1</v>
      </c>
      <c r="D23" s="31"/>
      <c r="E23" s="34" t="s">
        <v>330</v>
      </c>
      <c r="F23" s="48">
        <v>800617000</v>
      </c>
      <c r="G23" s="36" t="s">
        <v>561</v>
      </c>
      <c r="H23" s="37"/>
      <c r="I23" s="24" t="s">
        <v>561</v>
      </c>
      <c r="J23" s="45">
        <f>F111+F124+F130+F136+F142+F217+F225+F237+F243+F247+F258+F274+F161+F229+F254</f>
        <v>1100541000</v>
      </c>
      <c r="K23" s="46" t="b">
        <f>F23=J23</f>
        <v>0</v>
      </c>
      <c r="L23" s="47">
        <f>+J23-F23</f>
        <v>299924000</v>
      </c>
      <c r="N23" s="30">
        <f>F23*60%</f>
        <v>480370200</v>
      </c>
      <c r="O23" s="30">
        <f>F23-N23</f>
        <v>320246800</v>
      </c>
    </row>
    <row r="24" spans="1:15" x14ac:dyDescent="0.25">
      <c r="A24" s="31">
        <v>1</v>
      </c>
      <c r="B24" s="31">
        <v>2</v>
      </c>
      <c r="C24" s="31">
        <v>2</v>
      </c>
      <c r="D24" s="31"/>
      <c r="E24" s="34" t="s">
        <v>562</v>
      </c>
      <c r="F24" s="35">
        <v>20822800</v>
      </c>
      <c r="G24" s="36" t="s">
        <v>563</v>
      </c>
      <c r="H24" s="37"/>
      <c r="I24" s="24" t="s">
        <v>563</v>
      </c>
      <c r="J24" s="45">
        <f>F54+F55+F56+F57+F58+F59+F60+F61+F66</f>
        <v>20822800</v>
      </c>
      <c r="K24" s="46" t="b">
        <f>F24=J24</f>
        <v>1</v>
      </c>
      <c r="L24" s="47">
        <f>+J24-F24</f>
        <v>0</v>
      </c>
    </row>
    <row r="25" spans="1:15" x14ac:dyDescent="0.25">
      <c r="A25" s="31">
        <v>1</v>
      </c>
      <c r="B25" s="31">
        <v>2</v>
      </c>
      <c r="C25" s="31">
        <v>3</v>
      </c>
      <c r="D25" s="31"/>
      <c r="E25" s="34" t="s">
        <v>564</v>
      </c>
      <c r="F25" s="35">
        <v>309924000</v>
      </c>
      <c r="G25" s="36" t="s">
        <v>541</v>
      </c>
      <c r="H25" s="37"/>
      <c r="I25" s="24" t="s">
        <v>541</v>
      </c>
      <c r="J25" s="45">
        <f>F35+F65+F67+F74+F79+F91+F97+F103+F154+F64+F62</f>
        <v>309924000</v>
      </c>
      <c r="K25" s="46" t="b">
        <f>F25=J25</f>
        <v>1</v>
      </c>
      <c r="L25" s="47">
        <f>+J25-F25</f>
        <v>0</v>
      </c>
      <c r="O25" s="30">
        <f>F23*40%</f>
        <v>320246800</v>
      </c>
    </row>
    <row r="26" spans="1:15" x14ac:dyDescent="0.25">
      <c r="A26" s="31">
        <v>1</v>
      </c>
      <c r="B26" s="31">
        <v>2</v>
      </c>
      <c r="C26" s="31">
        <v>4</v>
      </c>
      <c r="D26" s="31"/>
      <c r="E26" s="34" t="s">
        <v>565</v>
      </c>
      <c r="F26" s="35"/>
      <c r="G26" s="36"/>
      <c r="H26" s="37"/>
      <c r="I26" s="24" t="s">
        <v>566</v>
      </c>
      <c r="J26" s="45">
        <f>F117+F265</f>
        <v>35000000</v>
      </c>
      <c r="K26" s="46" t="b">
        <f>F27=J26</f>
        <v>1</v>
      </c>
      <c r="L26" s="47">
        <f>+J26-F27</f>
        <v>0</v>
      </c>
    </row>
    <row r="27" spans="1:15" x14ac:dyDescent="0.25">
      <c r="A27" s="31">
        <v>1</v>
      </c>
      <c r="B27" s="31">
        <v>2</v>
      </c>
      <c r="C27" s="31">
        <v>4</v>
      </c>
      <c r="D27" s="31">
        <v>1</v>
      </c>
      <c r="E27" s="34" t="s">
        <v>567</v>
      </c>
      <c r="F27" s="35">
        <v>35000000</v>
      </c>
      <c r="G27" s="36" t="s">
        <v>566</v>
      </c>
      <c r="H27" s="37"/>
      <c r="I27" s="24" t="s">
        <v>568</v>
      </c>
      <c r="J27" s="49">
        <f>F148</f>
        <v>100000000</v>
      </c>
      <c r="K27" s="50" t="b">
        <f>F28=J27</f>
        <v>1</v>
      </c>
      <c r="L27" s="47">
        <f>+J27-F28</f>
        <v>0</v>
      </c>
    </row>
    <row r="28" spans="1:15" x14ac:dyDescent="0.25">
      <c r="A28" s="31">
        <v>1</v>
      </c>
      <c r="B28" s="31">
        <v>2</v>
      </c>
      <c r="C28" s="31">
        <v>4</v>
      </c>
      <c r="D28" s="31">
        <v>2</v>
      </c>
      <c r="E28" s="34" t="s">
        <v>569</v>
      </c>
      <c r="F28" s="35">
        <v>100000000</v>
      </c>
      <c r="G28" s="36" t="s">
        <v>570</v>
      </c>
      <c r="H28" s="37"/>
      <c r="I28" s="24" t="s">
        <v>571</v>
      </c>
      <c r="J28" s="49">
        <v>0</v>
      </c>
      <c r="K28" s="51" t="b">
        <f>F307=J28</f>
        <v>0</v>
      </c>
      <c r="L28" s="203">
        <v>0</v>
      </c>
    </row>
    <row r="29" spans="1:15" x14ac:dyDescent="0.25">
      <c r="A29" s="31">
        <v>1</v>
      </c>
      <c r="B29" s="31">
        <v>3</v>
      </c>
      <c r="C29" s="31"/>
      <c r="D29" s="31"/>
      <c r="E29" s="38" t="s">
        <v>572</v>
      </c>
      <c r="F29" s="35"/>
      <c r="G29" s="36"/>
      <c r="H29" s="37"/>
      <c r="K29" s="28"/>
    </row>
    <row r="30" spans="1:15" ht="30" x14ac:dyDescent="0.25">
      <c r="A30" s="31">
        <v>1</v>
      </c>
      <c r="B30" s="31">
        <v>3</v>
      </c>
      <c r="C30" s="31">
        <v>1</v>
      </c>
      <c r="D30" s="31"/>
      <c r="E30" s="34" t="s">
        <v>573</v>
      </c>
      <c r="F30" s="35"/>
      <c r="G30" s="36"/>
      <c r="H30" s="37"/>
      <c r="J30" s="30">
        <f>F23</f>
        <v>800617000</v>
      </c>
    </row>
    <row r="31" spans="1:15" ht="30" x14ac:dyDescent="0.25">
      <c r="A31" s="31">
        <v>1</v>
      </c>
      <c r="B31" s="31">
        <v>3</v>
      </c>
      <c r="C31" s="31">
        <v>2</v>
      </c>
      <c r="D31" s="31"/>
      <c r="E31" s="34" t="s">
        <v>574</v>
      </c>
      <c r="F31" s="35"/>
      <c r="G31" s="36"/>
      <c r="H31" s="37"/>
      <c r="J31" s="52">
        <v>5418456</v>
      </c>
      <c r="L31" s="30">
        <f>L25+L23</f>
        <v>299924000</v>
      </c>
    </row>
    <row r="32" spans="1:15" x14ac:dyDescent="0.25">
      <c r="A32" s="31"/>
      <c r="B32" s="31"/>
      <c r="C32" s="31"/>
      <c r="D32" s="31"/>
      <c r="E32" s="34" t="s">
        <v>575</v>
      </c>
      <c r="F32" s="39">
        <f>F22+F16</f>
        <v>1267489256</v>
      </c>
      <c r="G32" s="53"/>
      <c r="H32" s="37"/>
      <c r="I32" s="41"/>
      <c r="J32" s="22">
        <v>4293000</v>
      </c>
      <c r="L32" s="52">
        <v>42485274.379999876</v>
      </c>
    </row>
    <row r="33" spans="1:12" x14ac:dyDescent="0.25">
      <c r="A33" s="31">
        <v>2</v>
      </c>
      <c r="B33" s="31"/>
      <c r="C33" s="31"/>
      <c r="D33" s="31"/>
      <c r="E33" s="34" t="s">
        <v>356</v>
      </c>
      <c r="F33" s="35"/>
      <c r="G33" s="36"/>
      <c r="H33" s="37"/>
      <c r="I33" s="41"/>
      <c r="J33" s="30">
        <f>J31-J32</f>
        <v>1125456</v>
      </c>
      <c r="K33" s="30"/>
      <c r="L33" s="54"/>
    </row>
    <row r="34" spans="1:12" s="63" customFormat="1" x14ac:dyDescent="0.25">
      <c r="A34" s="55">
        <v>2</v>
      </c>
      <c r="B34" s="55">
        <v>1</v>
      </c>
      <c r="C34" s="55"/>
      <c r="D34" s="55"/>
      <c r="E34" s="56" t="s">
        <v>576</v>
      </c>
      <c r="F34" s="57">
        <f>F35+F51</f>
        <v>294198456</v>
      </c>
      <c r="G34" s="58"/>
      <c r="H34" s="59"/>
      <c r="I34" s="60"/>
      <c r="J34" s="61"/>
      <c r="K34" s="61"/>
      <c r="L34" s="62"/>
    </row>
    <row r="35" spans="1:12" x14ac:dyDescent="0.25">
      <c r="A35" s="31">
        <v>2</v>
      </c>
      <c r="B35" s="31">
        <v>1</v>
      </c>
      <c r="C35" s="31">
        <v>1</v>
      </c>
      <c r="D35" s="31"/>
      <c r="E35" s="71" t="s">
        <v>577</v>
      </c>
      <c r="F35" s="39">
        <f>F37+F41+F45+F50</f>
        <v>197614200</v>
      </c>
      <c r="G35" s="69" t="s">
        <v>541</v>
      </c>
      <c r="H35" s="37"/>
      <c r="I35" s="41">
        <v>80225000</v>
      </c>
      <c r="J35" s="30"/>
      <c r="K35" s="30"/>
      <c r="L35" s="30">
        <f>F23-J23</f>
        <v>-299924000</v>
      </c>
    </row>
    <row r="36" spans="1:12" x14ac:dyDescent="0.25">
      <c r="A36" s="31">
        <v>2</v>
      </c>
      <c r="B36" s="31">
        <v>1</v>
      </c>
      <c r="C36" s="31">
        <v>1</v>
      </c>
      <c r="D36" s="31">
        <v>1</v>
      </c>
      <c r="E36" s="34" t="s">
        <v>578</v>
      </c>
      <c r="F36" s="35">
        <f>F37+F41+F45+F50</f>
        <v>197614200</v>
      </c>
      <c r="G36" s="36"/>
      <c r="H36" s="37"/>
      <c r="I36" s="41">
        <f>F35-I35</f>
        <v>117389200</v>
      </c>
      <c r="J36" s="30"/>
      <c r="K36" s="30"/>
      <c r="L36" s="30"/>
    </row>
    <row r="37" spans="1:12" x14ac:dyDescent="0.25">
      <c r="A37" s="31"/>
      <c r="B37" s="31"/>
      <c r="C37" s="31"/>
      <c r="D37" s="31"/>
      <c r="E37" s="68" t="s">
        <v>579</v>
      </c>
      <c r="F37" s="39">
        <f>SUM(F38:F40)</f>
        <v>136740000</v>
      </c>
      <c r="G37" s="69"/>
      <c r="H37" s="37"/>
      <c r="I37" s="41"/>
      <c r="J37" s="30"/>
      <c r="K37" s="30"/>
      <c r="L37" s="30">
        <f>F25-F34</f>
        <v>15725544</v>
      </c>
    </row>
    <row r="38" spans="1:12" x14ac:dyDescent="0.25">
      <c r="A38" s="31"/>
      <c r="B38" s="31"/>
      <c r="C38" s="31"/>
      <c r="D38" s="31"/>
      <c r="E38" s="70" t="s">
        <v>580</v>
      </c>
      <c r="F38" s="35">
        <f>[3]rnggo!$E$8</f>
        <v>31800000</v>
      </c>
      <c r="G38" s="69"/>
      <c r="H38" s="37"/>
      <c r="I38" s="41"/>
      <c r="J38" s="30"/>
      <c r="K38" s="30"/>
      <c r="L38" s="30"/>
    </row>
    <row r="39" spans="1:12" x14ac:dyDescent="0.25">
      <c r="A39" s="31"/>
      <c r="B39" s="31"/>
      <c r="C39" s="31"/>
      <c r="D39" s="31"/>
      <c r="E39" s="70" t="s">
        <v>581</v>
      </c>
      <c r="F39" s="35">
        <v>0</v>
      </c>
      <c r="G39" s="69"/>
      <c r="H39" s="37"/>
      <c r="I39" s="41"/>
      <c r="J39" s="30"/>
      <c r="K39" s="30"/>
      <c r="L39" s="30"/>
    </row>
    <row r="40" spans="1:12" x14ac:dyDescent="0.25">
      <c r="A40" s="31"/>
      <c r="B40" s="31"/>
      <c r="C40" s="31"/>
      <c r="D40" s="31"/>
      <c r="E40" s="70" t="s">
        <v>582</v>
      </c>
      <c r="F40" s="35">
        <f>[3]rnggo!$E$10</f>
        <v>104940000</v>
      </c>
      <c r="G40" s="69"/>
      <c r="H40" s="37"/>
      <c r="I40" s="41"/>
      <c r="J40" s="30"/>
      <c r="K40" s="30"/>
      <c r="L40" s="30"/>
    </row>
    <row r="41" spans="1:12" x14ac:dyDescent="0.25">
      <c r="A41" s="31"/>
      <c r="B41" s="31"/>
      <c r="C41" s="31"/>
      <c r="D41" s="31"/>
      <c r="E41" s="71" t="s">
        <v>583</v>
      </c>
      <c r="F41" s="39">
        <f>SUM(F42:F44)</f>
        <v>32400000</v>
      </c>
      <c r="G41" s="69"/>
      <c r="H41" s="37"/>
      <c r="I41" s="41"/>
      <c r="J41" s="30">
        <v>200614200</v>
      </c>
      <c r="K41" s="30"/>
      <c r="L41" s="30"/>
    </row>
    <row r="42" spans="1:12" x14ac:dyDescent="0.25">
      <c r="A42" s="31"/>
      <c r="B42" s="31"/>
      <c r="C42" s="31"/>
      <c r="D42" s="31"/>
      <c r="E42" s="70" t="s">
        <v>584</v>
      </c>
      <c r="F42" s="35">
        <v>6000000</v>
      </c>
      <c r="G42" s="69"/>
      <c r="H42" s="37"/>
      <c r="I42" s="41"/>
      <c r="J42" s="30">
        <v>197614200</v>
      </c>
      <c r="K42" s="30"/>
      <c r="L42" s="30"/>
    </row>
    <row r="43" spans="1:12" x14ac:dyDescent="0.25">
      <c r="A43" s="31"/>
      <c r="B43" s="31"/>
      <c r="C43" s="31"/>
      <c r="D43" s="31"/>
      <c r="E43" s="70" t="s">
        <v>585</v>
      </c>
      <c r="F43" s="35">
        <v>4800000</v>
      </c>
      <c r="G43" s="69"/>
      <c r="H43" s="37"/>
      <c r="I43" s="41"/>
      <c r="J43" s="30">
        <f>J41-J42</f>
        <v>3000000</v>
      </c>
      <c r="K43" s="30"/>
      <c r="L43" s="30"/>
    </row>
    <row r="44" spans="1:12" x14ac:dyDescent="0.25">
      <c r="A44" s="31"/>
      <c r="B44" s="31"/>
      <c r="C44" s="31"/>
      <c r="D44" s="31"/>
      <c r="E44" s="70" t="s">
        <v>586</v>
      </c>
      <c r="F44" s="35">
        <f>[3]rnggo!$K$10</f>
        <v>21600000</v>
      </c>
      <c r="G44" s="69"/>
      <c r="H44" s="37"/>
      <c r="I44" s="41"/>
      <c r="J44" s="30"/>
      <c r="L44" s="30"/>
    </row>
    <row r="45" spans="1:12" x14ac:dyDescent="0.25">
      <c r="A45" s="31"/>
      <c r="B45" s="31"/>
      <c r="C45" s="31"/>
      <c r="D45" s="31"/>
      <c r="E45" s="68" t="s">
        <v>587</v>
      </c>
      <c r="F45" s="39">
        <f>SUM(F46:F49)</f>
        <v>23400000</v>
      </c>
      <c r="G45" s="69"/>
      <c r="H45" s="37"/>
    </row>
    <row r="46" spans="1:12" x14ac:dyDescent="0.25">
      <c r="A46" s="31"/>
      <c r="B46" s="31"/>
      <c r="C46" s="31"/>
      <c r="D46" s="31"/>
      <c r="E46" s="70" t="s">
        <v>588</v>
      </c>
      <c r="F46" s="35">
        <f>[3]rnggo!$K$14</f>
        <v>4800000</v>
      </c>
      <c r="G46" s="69"/>
      <c r="H46" s="37"/>
    </row>
    <row r="47" spans="1:12" x14ac:dyDescent="0.25">
      <c r="A47" s="31"/>
      <c r="B47" s="31"/>
      <c r="C47" s="31"/>
      <c r="D47" s="31"/>
      <c r="E47" s="70" t="s">
        <v>589</v>
      </c>
      <c r="F47" s="35">
        <f>[3]rnggo!$K$15</f>
        <v>3600000</v>
      </c>
      <c r="G47" s="69"/>
      <c r="H47" s="37"/>
    </row>
    <row r="48" spans="1:12" x14ac:dyDescent="0.25">
      <c r="A48" s="31"/>
      <c r="B48" s="31"/>
      <c r="C48" s="31"/>
      <c r="D48" s="31"/>
      <c r="E48" s="70" t="s">
        <v>590</v>
      </c>
      <c r="F48" s="35">
        <v>3000000</v>
      </c>
      <c r="G48" s="69"/>
      <c r="H48" s="37"/>
    </row>
    <row r="49" spans="1:12" x14ac:dyDescent="0.25">
      <c r="A49" s="31"/>
      <c r="B49" s="31"/>
      <c r="C49" s="31"/>
      <c r="D49" s="31"/>
      <c r="E49" s="70" t="s">
        <v>591</v>
      </c>
      <c r="F49" s="35">
        <v>12000000</v>
      </c>
      <c r="G49" s="69"/>
      <c r="H49" s="37"/>
    </row>
    <row r="50" spans="1:12" x14ac:dyDescent="0.25">
      <c r="A50" s="31"/>
      <c r="B50" s="31"/>
      <c r="C50" s="31"/>
      <c r="D50" s="31"/>
      <c r="E50" s="68" t="s">
        <v>592</v>
      </c>
      <c r="F50" s="39">
        <f>[3]rnggo!$L$12</f>
        <v>5074200</v>
      </c>
      <c r="G50" s="69"/>
      <c r="H50" s="37"/>
      <c r="K50" s="52">
        <v>13197800</v>
      </c>
      <c r="L50" s="52">
        <v>20822800</v>
      </c>
    </row>
    <row r="51" spans="1:12" s="75" customFormat="1" ht="32.25" customHeight="1" x14ac:dyDescent="0.2">
      <c r="A51" s="161">
        <v>2</v>
      </c>
      <c r="B51" s="161">
        <v>1</v>
      </c>
      <c r="C51" s="161">
        <v>2</v>
      </c>
      <c r="D51" s="161"/>
      <c r="E51" s="204" t="s">
        <v>593</v>
      </c>
      <c r="F51" s="205">
        <f>F52+F63+F67+F74+F79+F91+F97+F103</f>
        <v>96584256</v>
      </c>
      <c r="G51" s="206"/>
      <c r="H51" s="72"/>
      <c r="I51" s="73">
        <f>F24</f>
        <v>20822800</v>
      </c>
      <c r="J51" s="74"/>
      <c r="K51" s="74">
        <f>K50-J54</f>
        <v>0</v>
      </c>
    </row>
    <row r="52" spans="1:12" x14ac:dyDescent="0.25">
      <c r="A52" s="31">
        <v>2</v>
      </c>
      <c r="B52" s="31">
        <v>1</v>
      </c>
      <c r="C52" s="31">
        <v>2</v>
      </c>
      <c r="D52" s="31">
        <v>2</v>
      </c>
      <c r="E52" s="34" t="s">
        <v>385</v>
      </c>
      <c r="F52" s="35">
        <f>SUM(F53:F62)</f>
        <v>24988256</v>
      </c>
      <c r="G52" s="36"/>
      <c r="H52" s="37"/>
      <c r="I52" s="41"/>
      <c r="K52" s="30">
        <f>F54-K51</f>
        <v>782800</v>
      </c>
    </row>
    <row r="53" spans="1:12" x14ac:dyDescent="0.25">
      <c r="A53" s="31"/>
      <c r="B53" s="31"/>
      <c r="C53" s="31"/>
      <c r="D53" s="31"/>
      <c r="E53" s="76" t="s">
        <v>594</v>
      </c>
      <c r="F53" s="35">
        <v>1125456</v>
      </c>
      <c r="G53" s="69" t="s">
        <v>354</v>
      </c>
      <c r="H53" s="37"/>
      <c r="I53" s="41">
        <f>F52+F63</f>
        <v>34238256</v>
      </c>
      <c r="K53" s="52">
        <v>4000000</v>
      </c>
    </row>
    <row r="54" spans="1:12" x14ac:dyDescent="0.25">
      <c r="A54" s="31"/>
      <c r="B54" s="31"/>
      <c r="C54" s="31"/>
      <c r="D54" s="31"/>
      <c r="E54" s="76" t="s">
        <v>595</v>
      </c>
      <c r="F54" s="35">
        <v>782800</v>
      </c>
      <c r="G54" s="31" t="s">
        <v>563</v>
      </c>
      <c r="H54" s="37"/>
      <c r="I54" s="41">
        <f>I51-I53</f>
        <v>-13415456</v>
      </c>
      <c r="J54" s="30">
        <f>F60+F58+F57+F56+K61</f>
        <v>13197800</v>
      </c>
      <c r="K54" s="30">
        <f>I53-K53</f>
        <v>30238256</v>
      </c>
    </row>
    <row r="55" spans="1:12" x14ac:dyDescent="0.25">
      <c r="A55" s="31"/>
      <c r="B55" s="31"/>
      <c r="C55" s="31"/>
      <c r="D55" s="31"/>
      <c r="E55" s="76" t="s">
        <v>596</v>
      </c>
      <c r="F55" s="35">
        <v>240000</v>
      </c>
      <c r="G55" s="31" t="s">
        <v>563</v>
      </c>
      <c r="H55" s="37"/>
      <c r="K55" s="52">
        <v>117389200</v>
      </c>
    </row>
    <row r="56" spans="1:12" x14ac:dyDescent="0.25">
      <c r="A56" s="31"/>
      <c r="B56" s="31"/>
      <c r="C56" s="31"/>
      <c r="D56" s="31"/>
      <c r="E56" s="76" t="s">
        <v>597</v>
      </c>
      <c r="F56" s="35">
        <v>1500000</v>
      </c>
      <c r="G56" s="31" t="s">
        <v>563</v>
      </c>
      <c r="H56" s="37"/>
      <c r="K56" s="30">
        <f>K55+K54</f>
        <v>147627456</v>
      </c>
    </row>
    <row r="57" spans="1:12" x14ac:dyDescent="0.25">
      <c r="A57" s="31"/>
      <c r="B57" s="31"/>
      <c r="C57" s="31"/>
      <c r="D57" s="31"/>
      <c r="E57" s="76" t="s">
        <v>598</v>
      </c>
      <c r="F57" s="35">
        <f>250000*8</f>
        <v>2000000</v>
      </c>
      <c r="G57" s="31" t="s">
        <v>563</v>
      </c>
      <c r="H57" s="37"/>
      <c r="J57" s="30">
        <f>F55+F59+F61+F66+L61</f>
        <v>7625000</v>
      </c>
    </row>
    <row r="58" spans="1:12" x14ac:dyDescent="0.25">
      <c r="A58" s="31"/>
      <c r="B58" s="31"/>
      <c r="C58" s="31"/>
      <c r="D58" s="31"/>
      <c r="E58" s="76" t="s">
        <v>599</v>
      </c>
      <c r="F58" s="35">
        <f>250000*12</f>
        <v>3000000</v>
      </c>
      <c r="G58" s="31" t="s">
        <v>563</v>
      </c>
      <c r="H58" s="37"/>
      <c r="I58" s="40">
        <f>[3]rnggo!$L$26</f>
        <v>49963000</v>
      </c>
    </row>
    <row r="59" spans="1:12" x14ac:dyDescent="0.25">
      <c r="A59" s="31"/>
      <c r="B59" s="31"/>
      <c r="C59" s="31"/>
      <c r="D59" s="31"/>
      <c r="E59" s="76" t="s">
        <v>600</v>
      </c>
      <c r="F59" s="35">
        <v>2250000</v>
      </c>
      <c r="G59" s="31" t="s">
        <v>563</v>
      </c>
      <c r="H59" s="37"/>
      <c r="K59" s="30">
        <f>F64+F62</f>
        <v>8290000</v>
      </c>
    </row>
    <row r="60" spans="1:12" x14ac:dyDescent="0.25">
      <c r="A60" s="31"/>
      <c r="B60" s="31"/>
      <c r="C60" s="31"/>
      <c r="D60" s="31"/>
      <c r="E60" s="76" t="s">
        <v>601</v>
      </c>
      <c r="F60" s="35">
        <v>6200000</v>
      </c>
      <c r="G60" s="31" t="s">
        <v>563</v>
      </c>
      <c r="H60" s="37"/>
      <c r="I60" s="41">
        <f>F52+F63</f>
        <v>34238256</v>
      </c>
    </row>
    <row r="61" spans="1:12" x14ac:dyDescent="0.25">
      <c r="A61" s="31"/>
      <c r="B61" s="31"/>
      <c r="C61" s="31"/>
      <c r="D61" s="31"/>
      <c r="E61" s="76" t="s">
        <v>602</v>
      </c>
      <c r="F61" s="35">
        <v>3600000</v>
      </c>
      <c r="G61" s="31" t="s">
        <v>563</v>
      </c>
      <c r="H61" s="37"/>
      <c r="K61" s="22">
        <v>497800</v>
      </c>
      <c r="L61" s="30">
        <f>F54-K61</f>
        <v>285000</v>
      </c>
    </row>
    <row r="62" spans="1:12" x14ac:dyDescent="0.25">
      <c r="A62" s="31"/>
      <c r="B62" s="31"/>
      <c r="C62" s="31"/>
      <c r="D62" s="31"/>
      <c r="E62" s="76" t="s">
        <v>603</v>
      </c>
      <c r="F62" s="35">
        <v>4290000</v>
      </c>
      <c r="G62" s="77" t="s">
        <v>541</v>
      </c>
      <c r="H62" s="37"/>
      <c r="I62" s="24">
        <v>400000</v>
      </c>
    </row>
    <row r="63" spans="1:12" x14ac:dyDescent="0.25">
      <c r="A63" s="31">
        <v>2</v>
      </c>
      <c r="B63" s="31">
        <v>1</v>
      </c>
      <c r="C63" s="31">
        <v>2</v>
      </c>
      <c r="D63" s="31">
        <v>3</v>
      </c>
      <c r="E63" s="34" t="s">
        <v>450</v>
      </c>
      <c r="F63" s="35">
        <f>SUM(F64:F66)</f>
        <v>9250000</v>
      </c>
      <c r="G63" s="77" t="s">
        <v>541</v>
      </c>
      <c r="H63" s="37"/>
      <c r="I63" s="41"/>
      <c r="K63" s="30"/>
    </row>
    <row r="64" spans="1:12" x14ac:dyDescent="0.25">
      <c r="A64" s="31"/>
      <c r="B64" s="31"/>
      <c r="C64" s="31"/>
      <c r="D64" s="31"/>
      <c r="E64" s="76" t="s">
        <v>604</v>
      </c>
      <c r="F64" s="35">
        <v>4000000</v>
      </c>
      <c r="G64" s="77" t="s">
        <v>541</v>
      </c>
      <c r="H64" s="37"/>
      <c r="I64" s="41">
        <f>F62+I62</f>
        <v>4690000</v>
      </c>
      <c r="K64" s="30"/>
    </row>
    <row r="65" spans="1:14" x14ac:dyDescent="0.25">
      <c r="A65" s="31"/>
      <c r="B65" s="31"/>
      <c r="C65" s="31"/>
      <c r="D65" s="31"/>
      <c r="E65" s="76" t="s">
        <v>605</v>
      </c>
      <c r="F65" s="35">
        <v>4000000</v>
      </c>
      <c r="G65" s="77" t="s">
        <v>541</v>
      </c>
      <c r="H65" s="37"/>
    </row>
    <row r="66" spans="1:14" x14ac:dyDescent="0.25">
      <c r="A66" s="31"/>
      <c r="B66" s="31"/>
      <c r="C66" s="31"/>
      <c r="D66" s="31"/>
      <c r="E66" s="76" t="s">
        <v>606</v>
      </c>
      <c r="F66" s="35">
        <v>1250000</v>
      </c>
      <c r="G66" s="31" t="s">
        <v>563</v>
      </c>
      <c r="H66" s="37"/>
    </row>
    <row r="67" spans="1:14" x14ac:dyDescent="0.25">
      <c r="A67" s="64">
        <v>2</v>
      </c>
      <c r="B67" s="64">
        <v>1</v>
      </c>
      <c r="C67" s="64">
        <v>3</v>
      </c>
      <c r="D67" s="64"/>
      <c r="E67" s="65" t="s">
        <v>607</v>
      </c>
      <c r="F67" s="66">
        <f>F68</f>
        <v>8659200</v>
      </c>
      <c r="G67" s="67" t="s">
        <v>541</v>
      </c>
      <c r="H67" s="37"/>
      <c r="I67" s="78">
        <v>8659200</v>
      </c>
      <c r="J67" s="30"/>
      <c r="K67" s="61"/>
      <c r="M67" s="28"/>
      <c r="N67" s="30"/>
    </row>
    <row r="68" spans="1:14" x14ac:dyDescent="0.25">
      <c r="A68" s="79">
        <v>2</v>
      </c>
      <c r="B68" s="79">
        <v>1</v>
      </c>
      <c r="C68" s="79">
        <v>3</v>
      </c>
      <c r="D68" s="80">
        <v>2</v>
      </c>
      <c r="E68" s="81" t="s">
        <v>385</v>
      </c>
      <c r="F68" s="82">
        <f>SUM(F69:F73)</f>
        <v>8659200</v>
      </c>
      <c r="G68" s="83"/>
      <c r="H68" s="37"/>
      <c r="I68" s="41"/>
      <c r="J68" s="30"/>
      <c r="K68" s="61">
        <f>F64+F66+F154</f>
        <v>42923800</v>
      </c>
      <c r="M68" s="28"/>
      <c r="N68" s="30"/>
    </row>
    <row r="69" spans="1:14" x14ac:dyDescent="0.25">
      <c r="A69" s="79"/>
      <c r="B69" s="79"/>
      <c r="C69" s="79"/>
      <c r="D69" s="79"/>
      <c r="E69" s="84" t="s">
        <v>608</v>
      </c>
      <c r="F69" s="82">
        <v>869200</v>
      </c>
      <c r="G69" s="83"/>
      <c r="H69" s="37"/>
      <c r="I69" s="41">
        <f>I67-F67</f>
        <v>0</v>
      </c>
      <c r="J69" s="30"/>
      <c r="K69" s="61"/>
      <c r="M69" s="28"/>
      <c r="N69" s="30"/>
    </row>
    <row r="70" spans="1:14" x14ac:dyDescent="0.25">
      <c r="A70" s="79"/>
      <c r="B70" s="79"/>
      <c r="C70" s="79"/>
      <c r="D70" s="79"/>
      <c r="E70" s="84" t="s">
        <v>609</v>
      </c>
      <c r="F70" s="82">
        <v>120000</v>
      </c>
      <c r="G70" s="83"/>
      <c r="H70" s="37"/>
      <c r="I70" s="41"/>
      <c r="J70" s="30"/>
      <c r="K70" s="61">
        <v>41673800</v>
      </c>
      <c r="M70" s="28"/>
      <c r="N70" s="30"/>
    </row>
    <row r="71" spans="1:14" x14ac:dyDescent="0.25">
      <c r="A71" s="79"/>
      <c r="B71" s="79"/>
      <c r="C71" s="79"/>
      <c r="D71" s="79"/>
      <c r="E71" s="84" t="s">
        <v>610</v>
      </c>
      <c r="F71" s="82">
        <f>[4]Sheet1!$E$14</f>
        <v>470000</v>
      </c>
      <c r="G71" s="83"/>
      <c r="H71" s="37"/>
      <c r="I71" s="41"/>
      <c r="J71" s="30"/>
      <c r="K71" s="61"/>
      <c r="M71" s="28"/>
      <c r="N71" s="30"/>
    </row>
    <row r="72" spans="1:14" x14ac:dyDescent="0.25">
      <c r="A72" s="80"/>
      <c r="B72" s="80"/>
      <c r="C72" s="80"/>
      <c r="D72" s="79"/>
      <c r="E72" s="84" t="s">
        <v>611</v>
      </c>
      <c r="F72" s="85">
        <v>3000000</v>
      </c>
      <c r="G72" s="83"/>
      <c r="H72" s="37"/>
      <c r="I72" s="78"/>
      <c r="J72" s="30"/>
      <c r="K72" s="61">
        <f>K68-K70</f>
        <v>1250000</v>
      </c>
      <c r="M72" s="28"/>
      <c r="N72" s="30"/>
    </row>
    <row r="73" spans="1:14" x14ac:dyDescent="0.25">
      <c r="A73" s="80"/>
      <c r="B73" s="80"/>
      <c r="C73" s="80"/>
      <c r="D73" s="80"/>
      <c r="E73" s="84" t="s">
        <v>612</v>
      </c>
      <c r="F73" s="82">
        <v>4200000</v>
      </c>
      <c r="G73" s="83"/>
      <c r="H73" s="37"/>
      <c r="I73" s="78"/>
      <c r="J73" s="30"/>
      <c r="K73" s="61"/>
      <c r="M73" s="28"/>
      <c r="N73" s="30"/>
    </row>
    <row r="74" spans="1:14" x14ac:dyDescent="0.25">
      <c r="A74" s="64">
        <v>2</v>
      </c>
      <c r="B74" s="64">
        <v>1</v>
      </c>
      <c r="C74" s="64">
        <v>4</v>
      </c>
      <c r="D74" s="86"/>
      <c r="E74" s="65" t="s">
        <v>613</v>
      </c>
      <c r="F74" s="66">
        <f>F75</f>
        <v>25977600</v>
      </c>
      <c r="G74" s="67" t="s">
        <v>541</v>
      </c>
      <c r="H74" s="37"/>
      <c r="I74" s="78">
        <v>25977600</v>
      </c>
      <c r="J74" s="30"/>
      <c r="K74" s="61"/>
      <c r="M74" s="28"/>
      <c r="N74" s="30"/>
    </row>
    <row r="75" spans="1:14" x14ac:dyDescent="0.25">
      <c r="A75" s="79">
        <v>2</v>
      </c>
      <c r="B75" s="79">
        <v>1</v>
      </c>
      <c r="C75" s="79">
        <v>4</v>
      </c>
      <c r="D75" s="79">
        <v>2</v>
      </c>
      <c r="E75" s="81" t="s">
        <v>385</v>
      </c>
      <c r="F75" s="82">
        <f>SUM(F76:F78)</f>
        <v>25977600</v>
      </c>
      <c r="G75" s="83"/>
      <c r="H75" s="37"/>
      <c r="I75" s="78"/>
      <c r="J75" s="30"/>
      <c r="K75" s="61"/>
      <c r="M75" s="28"/>
      <c r="N75" s="30"/>
    </row>
    <row r="76" spans="1:14" x14ac:dyDescent="0.25">
      <c r="A76" s="80"/>
      <c r="B76" s="80"/>
      <c r="C76" s="80"/>
      <c r="D76" s="80"/>
      <c r="E76" s="84" t="s">
        <v>614</v>
      </c>
      <c r="F76" s="82">
        <f>[5]Sheet1!$E$12</f>
        <v>7840000</v>
      </c>
      <c r="G76" s="83"/>
      <c r="H76" s="37"/>
      <c r="I76" s="78"/>
      <c r="J76" s="30"/>
      <c r="K76" s="61"/>
      <c r="M76" s="28"/>
      <c r="N76" s="30"/>
    </row>
    <row r="77" spans="1:14" x14ac:dyDescent="0.25">
      <c r="A77" s="79"/>
      <c r="B77" s="79"/>
      <c r="C77" s="79"/>
      <c r="D77" s="79"/>
      <c r="E77" s="84" t="s">
        <v>615</v>
      </c>
      <c r="F77" s="207">
        <f>[5]Sheet1!$E$13</f>
        <v>17150000</v>
      </c>
      <c r="G77" s="83"/>
      <c r="H77" s="37"/>
      <c r="I77" s="78"/>
      <c r="J77" s="30"/>
      <c r="K77" s="61"/>
      <c r="M77" s="28"/>
      <c r="N77" s="30"/>
    </row>
    <row r="78" spans="1:14" x14ac:dyDescent="0.25">
      <c r="A78" s="80"/>
      <c r="B78" s="80"/>
      <c r="C78" s="80"/>
      <c r="D78" s="80"/>
      <c r="E78" s="87" t="s">
        <v>616</v>
      </c>
      <c r="F78" s="82">
        <f>[5]Sheet1!$E$14</f>
        <v>987600</v>
      </c>
      <c r="G78" s="83"/>
      <c r="H78" s="37"/>
      <c r="I78" s="41"/>
      <c r="J78" s="30"/>
      <c r="K78" s="61"/>
      <c r="M78" s="28"/>
      <c r="N78" s="30"/>
    </row>
    <row r="79" spans="1:14" x14ac:dyDescent="0.25">
      <c r="A79" s="64">
        <v>2</v>
      </c>
      <c r="B79" s="64">
        <v>1</v>
      </c>
      <c r="C79" s="64">
        <v>5</v>
      </c>
      <c r="D79" s="64"/>
      <c r="E79" s="65" t="s">
        <v>617</v>
      </c>
      <c r="F79" s="66">
        <f>F80+F89</f>
        <v>12122800</v>
      </c>
      <c r="G79" s="67" t="s">
        <v>541</v>
      </c>
      <c r="H79" s="37"/>
      <c r="I79" s="78">
        <v>12122800</v>
      </c>
      <c r="J79" s="30"/>
      <c r="K79" s="61">
        <v>25</v>
      </c>
      <c r="M79" s="28"/>
      <c r="N79" s="30"/>
    </row>
    <row r="80" spans="1:14" x14ac:dyDescent="0.25">
      <c r="A80" s="79">
        <v>2</v>
      </c>
      <c r="B80" s="79">
        <v>1</v>
      </c>
      <c r="C80" s="79">
        <v>5</v>
      </c>
      <c r="D80" s="79">
        <v>2</v>
      </c>
      <c r="E80" s="88" t="s">
        <v>385</v>
      </c>
      <c r="F80" s="89">
        <f>SUM(F81:F90)</f>
        <v>12122800</v>
      </c>
      <c r="G80" s="83"/>
      <c r="H80" s="37"/>
      <c r="I80" s="41"/>
      <c r="J80" s="30"/>
      <c r="K80" s="61">
        <v>12</v>
      </c>
      <c r="M80" s="28"/>
      <c r="N80" s="30"/>
    </row>
    <row r="81" spans="1:14" x14ac:dyDescent="0.25">
      <c r="A81" s="80"/>
      <c r="B81" s="80"/>
      <c r="C81" s="80"/>
      <c r="D81" s="80"/>
      <c r="E81" s="90" t="s">
        <v>618</v>
      </c>
      <c r="F81" s="91">
        <f>[6]Sheet1!$E$20</f>
        <v>94800</v>
      </c>
      <c r="G81" s="83"/>
      <c r="H81" s="37"/>
      <c r="I81" s="41">
        <f>I79-F80</f>
        <v>0</v>
      </c>
      <c r="J81" s="30"/>
      <c r="K81" s="61">
        <v>15000</v>
      </c>
      <c r="M81" s="28"/>
      <c r="N81" s="30"/>
    </row>
    <row r="82" spans="1:14" x14ac:dyDescent="0.25">
      <c r="A82" s="80"/>
      <c r="B82" s="80"/>
      <c r="C82" s="80"/>
      <c r="D82" s="80"/>
      <c r="E82" s="92" t="s">
        <v>619</v>
      </c>
      <c r="F82" s="89">
        <f>[6]Sheet1!$E$13</f>
        <v>2000000</v>
      </c>
      <c r="G82" s="83"/>
      <c r="H82" s="37"/>
      <c r="I82" s="41"/>
      <c r="J82" s="30"/>
      <c r="K82" s="61">
        <f>K79*K80*K81</f>
        <v>4500000</v>
      </c>
      <c r="M82" s="28"/>
      <c r="N82" s="30"/>
    </row>
    <row r="83" spans="1:14" x14ac:dyDescent="0.25">
      <c r="A83" s="80"/>
      <c r="B83" s="80"/>
      <c r="C83" s="80"/>
      <c r="D83" s="80"/>
      <c r="E83" s="92" t="s">
        <v>620</v>
      </c>
      <c r="F83" s="89">
        <f>[6]Sheet1!$E$14</f>
        <v>5000000</v>
      </c>
      <c r="G83" s="83"/>
      <c r="H83" s="37"/>
      <c r="I83" s="41"/>
      <c r="J83" s="30"/>
      <c r="K83" s="61"/>
      <c r="M83" s="28"/>
      <c r="N83" s="30"/>
    </row>
    <row r="84" spans="1:14" x14ac:dyDescent="0.25">
      <c r="A84" s="79"/>
      <c r="B84" s="79"/>
      <c r="C84" s="79"/>
      <c r="D84" s="79"/>
      <c r="E84" s="90" t="s">
        <v>621</v>
      </c>
      <c r="F84" s="89">
        <f>[6]Sheet1!$E$12</f>
        <v>3600000</v>
      </c>
      <c r="G84" s="83"/>
      <c r="H84" s="37"/>
      <c r="I84" s="41"/>
      <c r="J84" s="30"/>
      <c r="K84" s="61"/>
      <c r="M84" s="28"/>
      <c r="N84" s="30"/>
    </row>
    <row r="85" spans="1:14" x14ac:dyDescent="0.25">
      <c r="A85" s="79"/>
      <c r="B85" s="79"/>
      <c r="C85" s="79"/>
      <c r="D85" s="79"/>
      <c r="E85" s="92" t="s">
        <v>622</v>
      </c>
      <c r="F85" s="89">
        <f>[6]Sheet1!$E$17</f>
        <v>500000</v>
      </c>
      <c r="G85" s="83"/>
      <c r="H85" s="37"/>
      <c r="I85" s="41"/>
      <c r="J85" s="30"/>
      <c r="K85" s="61"/>
      <c r="M85" s="28"/>
      <c r="N85" s="30"/>
    </row>
    <row r="86" spans="1:14" x14ac:dyDescent="0.25">
      <c r="A86" s="79"/>
      <c r="B86" s="79"/>
      <c r="C86" s="79"/>
      <c r="D86" s="79"/>
      <c r="E86" s="92" t="s">
        <v>623</v>
      </c>
      <c r="F86" s="89">
        <f>[6]Sheet1!$E$19</f>
        <v>650000</v>
      </c>
      <c r="G86" s="83"/>
      <c r="H86" s="37"/>
      <c r="I86" s="41"/>
      <c r="J86" s="30"/>
      <c r="K86" s="61"/>
      <c r="M86" s="28"/>
      <c r="N86" s="30"/>
    </row>
    <row r="87" spans="1:14" x14ac:dyDescent="0.25">
      <c r="A87" s="79"/>
      <c r="B87" s="79"/>
      <c r="C87" s="79"/>
      <c r="D87" s="79"/>
      <c r="E87" s="92" t="s">
        <v>624</v>
      </c>
      <c r="F87" s="89">
        <f>[6]Sheet1!$E$15</f>
        <v>156000</v>
      </c>
      <c r="G87" s="83"/>
      <c r="H87" s="37"/>
      <c r="I87" s="41"/>
      <c r="J87" s="30"/>
      <c r="K87" s="61"/>
      <c r="M87" s="28"/>
      <c r="N87" s="30"/>
    </row>
    <row r="88" spans="1:14" x14ac:dyDescent="0.25">
      <c r="A88" s="79"/>
      <c r="B88" s="79"/>
      <c r="C88" s="79"/>
      <c r="D88" s="79"/>
      <c r="E88" s="92" t="s">
        <v>625</v>
      </c>
      <c r="F88" s="89">
        <f>[6]Sheet1!$E$16</f>
        <v>80000</v>
      </c>
      <c r="G88" s="83"/>
      <c r="H88" s="37"/>
      <c r="I88" s="41"/>
      <c r="J88" s="30"/>
      <c r="K88" s="61"/>
      <c r="M88" s="28"/>
      <c r="N88" s="30"/>
    </row>
    <row r="89" spans="1:14" x14ac:dyDescent="0.25">
      <c r="A89" s="80"/>
      <c r="B89" s="80"/>
      <c r="C89" s="80"/>
      <c r="D89" s="80"/>
      <c r="E89" s="93" t="s">
        <v>450</v>
      </c>
      <c r="F89" s="89">
        <v>0</v>
      </c>
      <c r="G89" s="83"/>
      <c r="H89" s="37"/>
      <c r="I89" s="41"/>
      <c r="J89" s="30"/>
      <c r="K89" s="61"/>
      <c r="M89" s="28"/>
      <c r="N89" s="30"/>
    </row>
    <row r="90" spans="1:14" x14ac:dyDescent="0.25">
      <c r="A90" s="79"/>
      <c r="B90" s="79"/>
      <c r="C90" s="79"/>
      <c r="D90" s="79"/>
      <c r="E90" s="94" t="s">
        <v>626</v>
      </c>
      <c r="F90" s="95">
        <f>[6]Sheet1!$E$18</f>
        <v>42000</v>
      </c>
      <c r="G90" s="83"/>
      <c r="H90" s="37"/>
      <c r="I90" s="41"/>
      <c r="J90" s="30"/>
      <c r="K90" s="61"/>
      <c r="M90" s="28"/>
      <c r="N90" s="30"/>
    </row>
    <row r="91" spans="1:14" x14ac:dyDescent="0.25">
      <c r="A91" s="64">
        <v>2</v>
      </c>
      <c r="B91" s="64">
        <v>1</v>
      </c>
      <c r="C91" s="64">
        <v>6</v>
      </c>
      <c r="D91" s="64"/>
      <c r="E91" s="65" t="s">
        <v>627</v>
      </c>
      <c r="F91" s="66">
        <f>F92</f>
        <v>8659200</v>
      </c>
      <c r="G91" s="67" t="s">
        <v>541</v>
      </c>
      <c r="H91" s="37"/>
      <c r="I91" s="78">
        <v>8659200</v>
      </c>
      <c r="J91" s="30"/>
      <c r="K91" s="61"/>
      <c r="M91" s="28"/>
      <c r="N91" s="30"/>
    </row>
    <row r="92" spans="1:14" x14ac:dyDescent="0.25">
      <c r="A92" s="79">
        <v>2</v>
      </c>
      <c r="B92" s="79">
        <v>1</v>
      </c>
      <c r="C92" s="79">
        <v>6</v>
      </c>
      <c r="D92" s="79">
        <v>2</v>
      </c>
      <c r="E92" s="81" t="s">
        <v>385</v>
      </c>
      <c r="F92" s="82">
        <f>SUM(F93:F96)</f>
        <v>8659200</v>
      </c>
      <c r="G92" s="83"/>
      <c r="H92" s="37"/>
      <c r="I92" s="41"/>
      <c r="J92" s="30"/>
      <c r="K92" s="61"/>
      <c r="M92" s="28"/>
      <c r="N92" s="30"/>
    </row>
    <row r="93" spans="1:14" x14ac:dyDescent="0.25">
      <c r="A93" s="79"/>
      <c r="B93" s="79"/>
      <c r="C93" s="79"/>
      <c r="D93" s="79"/>
      <c r="E93" s="84" t="s">
        <v>628</v>
      </c>
      <c r="F93" s="82">
        <v>409200</v>
      </c>
      <c r="G93" s="83"/>
      <c r="H93" s="37"/>
      <c r="I93" s="41"/>
      <c r="J93" s="30"/>
      <c r="K93" s="61"/>
      <c r="M93" s="28"/>
      <c r="N93" s="30"/>
    </row>
    <row r="94" spans="1:14" x14ac:dyDescent="0.25">
      <c r="A94" s="80"/>
      <c r="B94" s="80"/>
      <c r="C94" s="80"/>
      <c r="D94" s="79"/>
      <c r="E94" s="84"/>
      <c r="F94" s="82"/>
      <c r="G94" s="83"/>
      <c r="H94" s="37"/>
      <c r="I94" s="41">
        <f>F92-I91</f>
        <v>0</v>
      </c>
      <c r="J94" s="30"/>
      <c r="K94" s="61"/>
      <c r="M94" s="28"/>
      <c r="N94" s="30"/>
    </row>
    <row r="95" spans="1:14" x14ac:dyDescent="0.25">
      <c r="A95" s="80"/>
      <c r="B95" s="80"/>
      <c r="C95" s="80"/>
      <c r="D95" s="80"/>
      <c r="E95" s="84" t="s">
        <v>629</v>
      </c>
      <c r="F95" s="82">
        <v>2750000</v>
      </c>
      <c r="G95" s="83"/>
      <c r="H95" s="37"/>
      <c r="I95" s="41"/>
      <c r="J95" s="30"/>
      <c r="K95" s="61"/>
      <c r="M95" s="28"/>
      <c r="N95" s="30"/>
    </row>
    <row r="96" spans="1:14" x14ac:dyDescent="0.25">
      <c r="A96" s="79"/>
      <c r="B96" s="79"/>
      <c r="C96" s="79"/>
      <c r="D96" s="79"/>
      <c r="E96" s="84" t="s">
        <v>630</v>
      </c>
      <c r="F96" s="82">
        <v>5500000</v>
      </c>
      <c r="G96" s="83"/>
      <c r="H96" s="37"/>
      <c r="I96" s="41"/>
      <c r="J96" s="30"/>
      <c r="K96" s="61"/>
      <c r="M96" s="28"/>
      <c r="N96" s="30"/>
    </row>
    <row r="97" spans="1:14" x14ac:dyDescent="0.25">
      <c r="A97" s="64">
        <v>2</v>
      </c>
      <c r="B97" s="64">
        <v>1</v>
      </c>
      <c r="C97" s="64">
        <v>7</v>
      </c>
      <c r="D97" s="64"/>
      <c r="E97" s="65" t="s">
        <v>631</v>
      </c>
      <c r="F97" s="66">
        <f>F98</f>
        <v>3463600</v>
      </c>
      <c r="G97" s="67" t="s">
        <v>541</v>
      </c>
      <c r="H97" s="37"/>
      <c r="I97" s="78">
        <v>3463600</v>
      </c>
      <c r="J97" s="30"/>
      <c r="K97" s="61"/>
      <c r="M97" s="28"/>
      <c r="N97" s="30"/>
    </row>
    <row r="98" spans="1:14" x14ac:dyDescent="0.25">
      <c r="A98" s="79">
        <v>2</v>
      </c>
      <c r="B98" s="79">
        <v>1</v>
      </c>
      <c r="C98" s="79">
        <v>7</v>
      </c>
      <c r="D98" s="79">
        <v>2</v>
      </c>
      <c r="E98" s="81" t="s">
        <v>385</v>
      </c>
      <c r="F98" s="82">
        <f>SUM(F99:F102)</f>
        <v>3463600</v>
      </c>
      <c r="G98" s="83"/>
      <c r="H98" s="37"/>
      <c r="I98" s="41"/>
      <c r="J98" s="30"/>
      <c r="K98" s="61"/>
      <c r="M98" s="28"/>
      <c r="N98" s="30"/>
    </row>
    <row r="99" spans="1:14" x14ac:dyDescent="0.25">
      <c r="A99" s="80"/>
      <c r="B99" s="80"/>
      <c r="C99" s="80"/>
      <c r="D99" s="80"/>
      <c r="E99" s="84" t="s">
        <v>632</v>
      </c>
      <c r="F99" s="82">
        <f>[7]Sheet1!$E$12</f>
        <v>1800000</v>
      </c>
      <c r="G99" s="83"/>
      <c r="H99" s="37"/>
      <c r="I99" s="41">
        <f>I97-F97</f>
        <v>0</v>
      </c>
      <c r="J99" s="30"/>
      <c r="K99" s="61"/>
      <c r="M99" s="28"/>
      <c r="N99" s="30"/>
    </row>
    <row r="100" spans="1:14" x14ac:dyDescent="0.25">
      <c r="A100" s="79"/>
      <c r="B100" s="79"/>
      <c r="C100" s="79"/>
      <c r="D100" s="79"/>
      <c r="E100" s="84" t="s">
        <v>633</v>
      </c>
      <c r="F100" s="82">
        <f>[7]Sheet1!$E$15</f>
        <v>70000</v>
      </c>
      <c r="G100" s="83"/>
      <c r="H100" s="37"/>
      <c r="I100" s="41"/>
      <c r="J100" s="30">
        <f>I99+F102</f>
        <v>1433600</v>
      </c>
      <c r="K100" s="61"/>
      <c r="M100" s="28"/>
      <c r="N100" s="30"/>
    </row>
    <row r="101" spans="1:14" x14ac:dyDescent="0.25">
      <c r="A101" s="80"/>
      <c r="B101" s="80"/>
      <c r="C101" s="80"/>
      <c r="D101" s="80"/>
      <c r="E101" s="84" t="s">
        <v>634</v>
      </c>
      <c r="F101" s="82">
        <f>[7]Sheet1!$E$13</f>
        <v>160000</v>
      </c>
      <c r="G101" s="83"/>
      <c r="H101" s="37"/>
      <c r="I101" s="96"/>
      <c r="J101" s="97"/>
      <c r="K101" s="30"/>
      <c r="L101" s="30"/>
      <c r="M101" s="30"/>
    </row>
    <row r="102" spans="1:14" x14ac:dyDescent="0.25">
      <c r="A102" s="80"/>
      <c r="B102" s="80"/>
      <c r="C102" s="80"/>
      <c r="D102" s="80"/>
      <c r="E102" s="84" t="s">
        <v>635</v>
      </c>
      <c r="F102" s="82">
        <f>[7]Sheet1!$E$14</f>
        <v>1433600</v>
      </c>
      <c r="G102" s="83"/>
      <c r="H102" s="37"/>
      <c r="I102" s="96"/>
      <c r="J102" s="97"/>
      <c r="K102" s="30"/>
      <c r="L102" s="30"/>
      <c r="M102" s="98"/>
    </row>
    <row r="103" spans="1:14" x14ac:dyDescent="0.25">
      <c r="A103" s="64">
        <v>2</v>
      </c>
      <c r="B103" s="64">
        <v>1</v>
      </c>
      <c r="C103" s="64">
        <v>8</v>
      </c>
      <c r="D103" s="86"/>
      <c r="E103" s="65" t="s">
        <v>636</v>
      </c>
      <c r="F103" s="66">
        <f>F104</f>
        <v>3463600</v>
      </c>
      <c r="G103" s="67" t="s">
        <v>541</v>
      </c>
      <c r="H103" s="37"/>
      <c r="I103" s="78">
        <v>3463600</v>
      </c>
      <c r="J103" s="97"/>
      <c r="K103" s="30"/>
      <c r="L103" s="99"/>
      <c r="M103" s="99"/>
      <c r="N103" s="99"/>
    </row>
    <row r="104" spans="1:14" x14ac:dyDescent="0.25">
      <c r="A104" s="79">
        <v>2</v>
      </c>
      <c r="B104" s="79">
        <v>1</v>
      </c>
      <c r="C104" s="79">
        <v>8</v>
      </c>
      <c r="D104" s="79">
        <v>2</v>
      </c>
      <c r="E104" s="81" t="s">
        <v>385</v>
      </c>
      <c r="F104" s="82">
        <f>SUM(F105:F107)</f>
        <v>3463600</v>
      </c>
      <c r="G104" s="83"/>
      <c r="H104" s="37"/>
      <c r="I104" s="96"/>
      <c r="J104" s="97"/>
      <c r="K104" s="30"/>
      <c r="L104" s="30"/>
      <c r="M104" s="100"/>
    </row>
    <row r="105" spans="1:14" x14ac:dyDescent="0.25">
      <c r="A105" s="80"/>
      <c r="B105" s="80"/>
      <c r="C105" s="80"/>
      <c r="D105" s="80"/>
      <c r="E105" s="84" t="s">
        <v>637</v>
      </c>
      <c r="F105" s="82">
        <f>[8]Sheet1!$E$12</f>
        <v>3300000</v>
      </c>
      <c r="G105" s="83"/>
      <c r="H105" s="37"/>
      <c r="I105" s="96"/>
      <c r="J105" s="97"/>
      <c r="K105" s="30"/>
      <c r="L105" s="30"/>
      <c r="M105" s="30"/>
    </row>
    <row r="106" spans="1:14" x14ac:dyDescent="0.25">
      <c r="A106" s="80"/>
      <c r="B106" s="80"/>
      <c r="C106" s="80"/>
      <c r="D106" s="80"/>
      <c r="E106" s="101" t="s">
        <v>638</v>
      </c>
      <c r="F106" s="102">
        <f>[8]Sheet1!$E$13</f>
        <v>140000</v>
      </c>
      <c r="G106" s="83"/>
      <c r="H106" s="37"/>
      <c r="I106" s="96"/>
      <c r="J106" s="97"/>
      <c r="K106" s="30"/>
      <c r="L106" s="30"/>
      <c r="M106" s="30"/>
    </row>
    <row r="107" spans="1:14" x14ac:dyDescent="0.25">
      <c r="A107" s="80"/>
      <c r="B107" s="80"/>
      <c r="C107" s="80"/>
      <c r="D107" s="80"/>
      <c r="E107" s="101" t="s">
        <v>639</v>
      </c>
      <c r="F107" s="102">
        <f>[8]Sheet1!$E$14</f>
        <v>23600</v>
      </c>
      <c r="G107" s="83"/>
      <c r="H107" s="37"/>
      <c r="I107" s="41"/>
      <c r="J107" s="30"/>
      <c r="K107" s="30"/>
      <c r="L107" s="30"/>
      <c r="M107" s="30"/>
    </row>
    <row r="108" spans="1:14" x14ac:dyDescent="0.25">
      <c r="A108" s="103"/>
      <c r="B108" s="103"/>
      <c r="C108" s="103"/>
      <c r="D108" s="80"/>
      <c r="E108" s="208"/>
      <c r="F108" s="102"/>
      <c r="G108" s="104"/>
      <c r="H108" s="37"/>
      <c r="I108" s="41"/>
      <c r="J108" s="30"/>
      <c r="K108" s="30"/>
      <c r="L108" s="30"/>
      <c r="M108" s="30"/>
    </row>
    <row r="109" spans="1:14" x14ac:dyDescent="0.25">
      <c r="A109" s="105">
        <v>2</v>
      </c>
      <c r="B109" s="105">
        <v>2</v>
      </c>
      <c r="C109" s="105"/>
      <c r="D109" s="106"/>
      <c r="E109" s="107" t="s">
        <v>642</v>
      </c>
      <c r="F109" s="108">
        <f>F110+F123+F167+F171+F175</f>
        <v>1202597800</v>
      </c>
      <c r="G109" s="109"/>
      <c r="H109" s="110" t="s">
        <v>643</v>
      </c>
      <c r="I109" s="111" t="e">
        <f>F111+F124+F130+F136+F142+F148+#REF!</f>
        <v>#REF!</v>
      </c>
      <c r="L109" s="54"/>
    </row>
    <row r="110" spans="1:14" s="116" customFormat="1" x14ac:dyDescent="0.25">
      <c r="A110" s="112">
        <v>2</v>
      </c>
      <c r="B110" s="112">
        <v>2</v>
      </c>
      <c r="C110" s="112">
        <v>1</v>
      </c>
      <c r="D110" s="113"/>
      <c r="E110" s="114" t="s">
        <v>644</v>
      </c>
      <c r="F110" s="115">
        <f>F111+F117</f>
        <v>155000000</v>
      </c>
      <c r="G110" s="114" t="s">
        <v>561</v>
      </c>
      <c r="H110" s="110" t="s">
        <v>645</v>
      </c>
      <c r="I110" s="111" t="e">
        <f>F216+#REF!+F247+F223+#REF!+F237+F243+#REF!+#REF!+F258+F274+F316</f>
        <v>#REF!</v>
      </c>
      <c r="L110" s="117"/>
    </row>
    <row r="111" spans="1:14" x14ac:dyDescent="0.25">
      <c r="A111" s="31"/>
      <c r="B111" s="31"/>
      <c r="C111" s="31"/>
      <c r="D111" s="31"/>
      <c r="E111" s="118" t="s">
        <v>646</v>
      </c>
      <c r="F111" s="119">
        <f>SUM(F112:F113)</f>
        <v>125000000</v>
      </c>
      <c r="G111" s="69" t="s">
        <v>561</v>
      </c>
      <c r="H111" s="37"/>
      <c r="I111" s="111" t="e">
        <f>I109+I110</f>
        <v>#REF!</v>
      </c>
      <c r="J111" s="30" t="e">
        <f>F23-I111</f>
        <v>#REF!</v>
      </c>
      <c r="L111" s="54"/>
    </row>
    <row r="112" spans="1:14" x14ac:dyDescent="0.25">
      <c r="A112" s="120">
        <v>2</v>
      </c>
      <c r="B112" s="120">
        <v>2</v>
      </c>
      <c r="C112" s="120">
        <v>1</v>
      </c>
      <c r="D112" s="121">
        <v>2</v>
      </c>
      <c r="E112" s="36" t="s">
        <v>647</v>
      </c>
      <c r="F112" s="122"/>
      <c r="G112" s="123"/>
      <c r="H112" s="37"/>
      <c r="L112" s="54"/>
    </row>
    <row r="113" spans="1:12" x14ac:dyDescent="0.25">
      <c r="A113" s="120">
        <v>2</v>
      </c>
      <c r="B113" s="120">
        <v>2</v>
      </c>
      <c r="C113" s="120">
        <v>1</v>
      </c>
      <c r="D113" s="121">
        <v>3</v>
      </c>
      <c r="E113" s="36" t="s">
        <v>450</v>
      </c>
      <c r="F113" s="119">
        <f>SUM(F114:F116)</f>
        <v>125000000</v>
      </c>
      <c r="G113" s="123"/>
      <c r="H113" s="37"/>
      <c r="L113" s="54"/>
    </row>
    <row r="114" spans="1:12" x14ac:dyDescent="0.25">
      <c r="A114" s="31"/>
      <c r="B114" s="31"/>
      <c r="C114" s="31"/>
      <c r="D114" s="31"/>
      <c r="E114" s="76" t="s">
        <v>648</v>
      </c>
      <c r="F114" s="122">
        <f>'[9]RAB RB'!$F$54</f>
        <v>34460000</v>
      </c>
      <c r="G114" s="123"/>
      <c r="H114" s="37"/>
      <c r="L114" s="54"/>
    </row>
    <row r="115" spans="1:12" x14ac:dyDescent="0.25">
      <c r="A115" s="31"/>
      <c r="B115" s="31"/>
      <c r="C115" s="31"/>
      <c r="D115" s="31"/>
      <c r="E115" s="76" t="s">
        <v>649</v>
      </c>
      <c r="F115" s="122">
        <f>'[9]RAB RB'!$F$50</f>
        <v>4324000</v>
      </c>
      <c r="G115" s="123"/>
      <c r="H115" s="37"/>
      <c r="L115" s="54"/>
    </row>
    <row r="116" spans="1:12" x14ac:dyDescent="0.25">
      <c r="A116" s="31"/>
      <c r="B116" s="31"/>
      <c r="C116" s="31"/>
      <c r="D116" s="31"/>
      <c r="E116" s="124" t="s">
        <v>650</v>
      </c>
      <c r="F116" s="122">
        <f>'[9]RAB RB'!$F$41</f>
        <v>86216000</v>
      </c>
      <c r="G116" s="123"/>
      <c r="H116" s="37"/>
      <c r="L116" s="54"/>
    </row>
    <row r="117" spans="1:12" x14ac:dyDescent="0.25">
      <c r="A117" s="31"/>
      <c r="B117" s="31"/>
      <c r="C117" s="31"/>
      <c r="D117" s="31"/>
      <c r="E117" s="118" t="s">
        <v>651</v>
      </c>
      <c r="F117" s="119">
        <f>F118+F122</f>
        <v>30000000</v>
      </c>
      <c r="G117" s="69" t="s">
        <v>566</v>
      </c>
      <c r="H117" s="37"/>
      <c r="I117" s="111">
        <f>I115+I116</f>
        <v>0</v>
      </c>
      <c r="J117" s="30">
        <f>F29-I117</f>
        <v>0</v>
      </c>
      <c r="L117" s="54"/>
    </row>
    <row r="118" spans="1:12" x14ac:dyDescent="0.25">
      <c r="A118" s="120">
        <v>2</v>
      </c>
      <c r="B118" s="120">
        <v>2</v>
      </c>
      <c r="C118" s="120">
        <v>1</v>
      </c>
      <c r="D118" s="125">
        <v>2</v>
      </c>
      <c r="E118" s="36" t="s">
        <v>647</v>
      </c>
      <c r="F118" s="122">
        <f>SUM(F119:F121)</f>
        <v>30000000</v>
      </c>
      <c r="G118" s="123"/>
      <c r="H118" s="37"/>
      <c r="L118" s="54"/>
    </row>
    <row r="119" spans="1:12" x14ac:dyDescent="0.25">
      <c r="A119" s="126"/>
      <c r="B119" s="126"/>
      <c r="C119" s="126"/>
      <c r="D119" s="126"/>
      <c r="E119" s="76" t="s">
        <v>648</v>
      </c>
      <c r="F119" s="122">
        <f>'[10]RAB RB'!$F$37</f>
        <v>7300000</v>
      </c>
      <c r="G119" s="123"/>
      <c r="H119" s="37"/>
      <c r="L119" s="54"/>
    </row>
    <row r="120" spans="1:12" x14ac:dyDescent="0.25">
      <c r="A120" s="31"/>
      <c r="B120" s="31"/>
      <c r="C120" s="31"/>
      <c r="D120" s="31"/>
      <c r="E120" s="76" t="s">
        <v>649</v>
      </c>
      <c r="F120" s="122">
        <f>'[10]RAB RB'!$F$33</f>
        <v>121000</v>
      </c>
      <c r="G120" s="123"/>
      <c r="H120" s="37"/>
      <c r="L120" s="54"/>
    </row>
    <row r="121" spans="1:12" x14ac:dyDescent="0.25">
      <c r="A121" s="31"/>
      <c r="B121" s="31"/>
      <c r="C121" s="31"/>
      <c r="D121" s="31"/>
      <c r="E121" s="124" t="s">
        <v>650</v>
      </c>
      <c r="F121" s="122">
        <f>'[10]RAB RB'!$F$27</f>
        <v>22579000</v>
      </c>
      <c r="G121" s="123"/>
      <c r="H121" s="37"/>
      <c r="L121" s="54"/>
    </row>
    <row r="122" spans="1:12" x14ac:dyDescent="0.25">
      <c r="A122" s="120">
        <v>2</v>
      </c>
      <c r="B122" s="120">
        <v>2</v>
      </c>
      <c r="C122" s="120">
        <v>1</v>
      </c>
      <c r="D122" s="121">
        <v>3</v>
      </c>
      <c r="E122" s="36" t="s">
        <v>450</v>
      </c>
      <c r="G122" s="123"/>
      <c r="H122" s="37"/>
      <c r="L122" s="54"/>
    </row>
    <row r="123" spans="1:12" ht="30" x14ac:dyDescent="0.25">
      <c r="A123" s="112">
        <v>2</v>
      </c>
      <c r="B123" s="112">
        <v>2</v>
      </c>
      <c r="C123" s="112">
        <v>2</v>
      </c>
      <c r="D123" s="113"/>
      <c r="E123" s="127" t="s">
        <v>652</v>
      </c>
      <c r="F123" s="115">
        <f>F124+F130+F136+F142+F161+F148+F154</f>
        <v>1047597800</v>
      </c>
      <c r="G123" s="128"/>
      <c r="H123" s="37"/>
      <c r="I123" s="41">
        <f>[3]rnggo!$L$29</f>
        <v>49963000</v>
      </c>
      <c r="K123" s="30"/>
    </row>
    <row r="124" spans="1:12" ht="30" x14ac:dyDescent="0.25">
      <c r="A124" s="31"/>
      <c r="B124" s="31"/>
      <c r="C124" s="31"/>
      <c r="D124" s="129"/>
      <c r="E124" s="118" t="s">
        <v>653</v>
      </c>
      <c r="F124" s="119">
        <f>F125+F126</f>
        <v>185000000</v>
      </c>
      <c r="G124" s="69" t="s">
        <v>561</v>
      </c>
      <c r="H124" s="37"/>
      <c r="I124" s="41">
        <v>185000000</v>
      </c>
      <c r="K124" s="30"/>
    </row>
    <row r="125" spans="1:12" x14ac:dyDescent="0.25">
      <c r="A125" s="120">
        <v>2</v>
      </c>
      <c r="B125" s="120">
        <v>2</v>
      </c>
      <c r="C125" s="120">
        <v>2</v>
      </c>
      <c r="D125" s="121">
        <v>2</v>
      </c>
      <c r="E125" s="36" t="s">
        <v>647</v>
      </c>
      <c r="F125" s="130">
        <v>0</v>
      </c>
      <c r="G125" s="69"/>
      <c r="H125" s="37"/>
      <c r="I125" s="41"/>
      <c r="K125" s="30"/>
    </row>
    <row r="126" spans="1:12" x14ac:dyDescent="0.25">
      <c r="A126" s="120">
        <v>2</v>
      </c>
      <c r="B126" s="120">
        <v>2</v>
      </c>
      <c r="C126" s="120">
        <v>2</v>
      </c>
      <c r="D126" s="121">
        <v>3</v>
      </c>
      <c r="E126" s="36" t="s">
        <v>450</v>
      </c>
      <c r="F126" s="130">
        <f>SUM(F127:F129)</f>
        <v>185000000</v>
      </c>
      <c r="G126" s="69"/>
      <c r="H126" s="37"/>
      <c r="I126" s="41">
        <f>I124-F124</f>
        <v>0</v>
      </c>
      <c r="K126" s="30"/>
    </row>
    <row r="127" spans="1:12" x14ac:dyDescent="0.25">
      <c r="A127" s="129"/>
      <c r="B127" s="129"/>
      <c r="C127" s="129"/>
      <c r="D127" s="31"/>
      <c r="E127" s="76" t="s">
        <v>648</v>
      </c>
      <c r="F127" s="35">
        <v>53540000</v>
      </c>
      <c r="G127" s="69"/>
      <c r="H127" s="37"/>
      <c r="I127" s="41"/>
      <c r="K127" s="30"/>
    </row>
    <row r="128" spans="1:12" x14ac:dyDescent="0.25">
      <c r="A128" s="129"/>
      <c r="B128" s="129"/>
      <c r="C128" s="129"/>
      <c r="D128" s="31"/>
      <c r="E128" s="76" t="s">
        <v>654</v>
      </c>
      <c r="F128" s="35">
        <v>6060000</v>
      </c>
      <c r="G128" s="69"/>
      <c r="H128" s="37"/>
      <c r="I128" s="41"/>
      <c r="K128" s="30"/>
    </row>
    <row r="129" spans="1:11" x14ac:dyDescent="0.25">
      <c r="A129" s="31"/>
      <c r="B129" s="31"/>
      <c r="C129" s="31"/>
      <c r="D129" s="31"/>
      <c r="E129" s="76" t="s">
        <v>655</v>
      </c>
      <c r="F129" s="35">
        <v>125400000</v>
      </c>
      <c r="G129" s="69"/>
      <c r="H129" s="37"/>
      <c r="I129" s="41"/>
      <c r="K129" s="30"/>
    </row>
    <row r="130" spans="1:11" ht="30" x14ac:dyDescent="0.25">
      <c r="A130" s="129"/>
      <c r="B130" s="129"/>
      <c r="C130" s="129"/>
      <c r="D130" s="129"/>
      <c r="E130" s="118" t="s">
        <v>656</v>
      </c>
      <c r="F130" s="119">
        <f>F131+F132</f>
        <v>175000000</v>
      </c>
      <c r="G130" s="69" t="s">
        <v>561</v>
      </c>
      <c r="H130" s="37"/>
      <c r="I130" s="41">
        <v>175000000</v>
      </c>
      <c r="K130" s="30"/>
    </row>
    <row r="131" spans="1:11" x14ac:dyDescent="0.25">
      <c r="A131" s="120">
        <v>2</v>
      </c>
      <c r="B131" s="120">
        <v>2</v>
      </c>
      <c r="C131" s="120">
        <v>2</v>
      </c>
      <c r="D131" s="121">
        <v>2</v>
      </c>
      <c r="E131" s="36" t="s">
        <v>647</v>
      </c>
      <c r="F131" s="130">
        <v>0</v>
      </c>
      <c r="G131" s="69"/>
      <c r="H131" s="37"/>
      <c r="I131" s="41">
        <f>I130-F130</f>
        <v>0</v>
      </c>
      <c r="K131" s="30"/>
    </row>
    <row r="132" spans="1:11" x14ac:dyDescent="0.25">
      <c r="A132" s="120">
        <v>2</v>
      </c>
      <c r="B132" s="120">
        <v>2</v>
      </c>
      <c r="C132" s="120">
        <v>2</v>
      </c>
      <c r="D132" s="121">
        <v>3</v>
      </c>
      <c r="E132" s="36" t="s">
        <v>450</v>
      </c>
      <c r="F132" s="130">
        <f>SUM(F133:F135)</f>
        <v>175000000</v>
      </c>
      <c r="G132" s="69"/>
      <c r="H132" s="37"/>
      <c r="I132" s="41"/>
      <c r="K132" s="30"/>
    </row>
    <row r="133" spans="1:11" x14ac:dyDescent="0.25">
      <c r="A133" s="129"/>
      <c r="B133" s="129"/>
      <c r="C133" s="129"/>
      <c r="D133" s="31"/>
      <c r="E133" s="76" t="s">
        <v>648</v>
      </c>
      <c r="F133" s="35">
        <v>49320000</v>
      </c>
      <c r="G133" s="69"/>
      <c r="H133" s="37"/>
      <c r="I133" s="41"/>
      <c r="K133" s="30"/>
    </row>
    <row r="134" spans="1:11" x14ac:dyDescent="0.25">
      <c r="A134" s="129"/>
      <c r="B134" s="129"/>
      <c r="C134" s="129"/>
      <c r="D134" s="31"/>
      <c r="E134" s="76" t="s">
        <v>649</v>
      </c>
      <c r="F134" s="35">
        <v>5305000</v>
      </c>
      <c r="G134" s="69"/>
      <c r="H134" s="37"/>
      <c r="I134" s="41"/>
      <c r="K134" s="30"/>
    </row>
    <row r="135" spans="1:11" x14ac:dyDescent="0.25">
      <c r="A135" s="129"/>
      <c r="B135" s="129"/>
      <c r="C135" s="129"/>
      <c r="D135" s="129"/>
      <c r="E135" s="76" t="s">
        <v>655</v>
      </c>
      <c r="F135" s="35">
        <v>120375000</v>
      </c>
      <c r="G135" s="123"/>
      <c r="H135" s="37"/>
      <c r="I135" s="41"/>
      <c r="K135" s="30"/>
    </row>
    <row r="136" spans="1:11" ht="30" x14ac:dyDescent="0.25">
      <c r="A136" s="129"/>
      <c r="B136" s="129"/>
      <c r="C136" s="129"/>
      <c r="D136" s="129"/>
      <c r="E136" s="118" t="s">
        <v>657</v>
      </c>
      <c r="F136" s="209">
        <f>SUM(F137:F138)</f>
        <v>100000000</v>
      </c>
      <c r="G136" s="69" t="s">
        <v>561</v>
      </c>
      <c r="H136" s="37"/>
      <c r="I136" s="41">
        <v>100000000</v>
      </c>
      <c r="K136" s="30"/>
    </row>
    <row r="137" spans="1:11" x14ac:dyDescent="0.25">
      <c r="A137" s="120">
        <v>2</v>
      </c>
      <c r="B137" s="120">
        <v>2</v>
      </c>
      <c r="C137" s="120">
        <v>2</v>
      </c>
      <c r="D137" s="121">
        <v>2</v>
      </c>
      <c r="E137" s="36" t="s">
        <v>647</v>
      </c>
      <c r="F137" s="35">
        <v>0</v>
      </c>
      <c r="G137" s="123"/>
      <c r="H137" s="37"/>
      <c r="I137" s="41">
        <f>I136-F136</f>
        <v>0</v>
      </c>
      <c r="K137" s="30"/>
    </row>
    <row r="138" spans="1:11" x14ac:dyDescent="0.25">
      <c r="A138" s="120">
        <v>2</v>
      </c>
      <c r="B138" s="120">
        <v>2</v>
      </c>
      <c r="C138" s="120">
        <v>2</v>
      </c>
      <c r="D138" s="121">
        <v>3</v>
      </c>
      <c r="E138" s="36" t="s">
        <v>450</v>
      </c>
      <c r="F138" s="35">
        <f>SUM(F139:F141)</f>
        <v>100000000</v>
      </c>
      <c r="G138" s="123"/>
      <c r="H138" s="37"/>
      <c r="I138" s="41"/>
      <c r="K138" s="30"/>
    </row>
    <row r="139" spans="1:11" x14ac:dyDescent="0.25">
      <c r="A139" s="31"/>
      <c r="B139" s="31"/>
      <c r="C139" s="31"/>
      <c r="D139" s="31"/>
      <c r="E139" s="76" t="s">
        <v>648</v>
      </c>
      <c r="F139" s="35">
        <v>27830000</v>
      </c>
      <c r="G139" s="123"/>
      <c r="H139" s="37"/>
      <c r="I139" s="41"/>
      <c r="K139" s="30"/>
    </row>
    <row r="140" spans="1:11" x14ac:dyDescent="0.25">
      <c r="A140" s="31"/>
      <c r="B140" s="31"/>
      <c r="C140" s="31"/>
      <c r="D140" s="31"/>
      <c r="E140" s="76" t="s">
        <v>654</v>
      </c>
      <c r="F140" s="35">
        <v>5180000</v>
      </c>
      <c r="G140" s="123"/>
      <c r="H140" s="37"/>
      <c r="I140" s="41"/>
      <c r="K140" s="30"/>
    </row>
    <row r="141" spans="1:11" x14ac:dyDescent="0.25">
      <c r="A141" s="31"/>
      <c r="B141" s="31"/>
      <c r="C141" s="31"/>
      <c r="D141" s="31"/>
      <c r="E141" s="76" t="s">
        <v>655</v>
      </c>
      <c r="F141" s="122">
        <v>66990000</v>
      </c>
      <c r="G141" s="123"/>
      <c r="H141" s="37"/>
      <c r="I141" s="41"/>
      <c r="J141" s="30"/>
      <c r="K141" s="30"/>
    </row>
    <row r="142" spans="1:11" ht="30" x14ac:dyDescent="0.25">
      <c r="A142" s="129"/>
      <c r="B142" s="129"/>
      <c r="C142" s="129"/>
      <c r="D142" s="129"/>
      <c r="E142" s="118" t="s">
        <v>658</v>
      </c>
      <c r="F142" s="119">
        <f>SUM(F143:F144)</f>
        <v>140000000</v>
      </c>
      <c r="G142" s="69" t="s">
        <v>561</v>
      </c>
      <c r="H142" s="37"/>
      <c r="I142" s="41">
        <v>140000000</v>
      </c>
      <c r="J142" s="30"/>
      <c r="K142" s="30"/>
    </row>
    <row r="143" spans="1:11" x14ac:dyDescent="0.25">
      <c r="A143" s="120">
        <v>2</v>
      </c>
      <c r="B143" s="120">
        <v>2</v>
      </c>
      <c r="C143" s="120">
        <v>2</v>
      </c>
      <c r="D143" s="121">
        <v>2</v>
      </c>
      <c r="E143" s="36" t="s">
        <v>647</v>
      </c>
      <c r="F143" s="122">
        <v>0</v>
      </c>
      <c r="G143" s="123"/>
      <c r="H143" s="37"/>
      <c r="I143" s="41"/>
      <c r="J143" s="30"/>
      <c r="K143" s="30"/>
    </row>
    <row r="144" spans="1:11" x14ac:dyDescent="0.25">
      <c r="A144" s="120">
        <v>2</v>
      </c>
      <c r="B144" s="120">
        <v>2</v>
      </c>
      <c r="C144" s="120">
        <v>2</v>
      </c>
      <c r="D144" s="121">
        <v>3</v>
      </c>
      <c r="E144" s="36" t="s">
        <v>450</v>
      </c>
      <c r="F144" s="122">
        <f>SUM(F145:F147)</f>
        <v>140000000</v>
      </c>
      <c r="G144" s="123"/>
      <c r="H144" s="37"/>
      <c r="I144" s="41"/>
      <c r="J144" s="30"/>
      <c r="K144" s="30"/>
    </row>
    <row r="145" spans="1:11" x14ac:dyDescent="0.25">
      <c r="A145" s="31"/>
      <c r="B145" s="31"/>
      <c r="C145" s="31"/>
      <c r="D145" s="31"/>
      <c r="E145" s="76" t="s">
        <v>648</v>
      </c>
      <c r="F145" s="122">
        <f>'[11]RAB RB'!$F$33</f>
        <v>29660000</v>
      </c>
      <c r="G145" s="123"/>
      <c r="H145" s="37"/>
      <c r="I145" s="41"/>
      <c r="J145" s="30"/>
      <c r="K145" s="30"/>
    </row>
    <row r="146" spans="1:11" x14ac:dyDescent="0.25">
      <c r="A146" s="31"/>
      <c r="B146" s="31"/>
      <c r="C146" s="31"/>
      <c r="D146" s="31"/>
      <c r="E146" s="76" t="s">
        <v>649</v>
      </c>
      <c r="F146" s="122">
        <f>'[11]RAB RB'!$F$29</f>
        <v>4065000</v>
      </c>
      <c r="G146" s="123"/>
      <c r="H146" s="37"/>
      <c r="I146" s="41"/>
      <c r="J146" s="30"/>
      <c r="K146" s="30"/>
    </row>
    <row r="147" spans="1:11" x14ac:dyDescent="0.25">
      <c r="A147" s="31"/>
      <c r="B147" s="31"/>
      <c r="C147" s="31"/>
      <c r="D147" s="31"/>
      <c r="E147" s="76" t="s">
        <v>655</v>
      </c>
      <c r="F147" s="122">
        <f>'[11]RAB RB'!$F$21</f>
        <v>106275000</v>
      </c>
      <c r="G147" s="123"/>
      <c r="H147" s="37"/>
      <c r="I147" s="41"/>
      <c r="J147" s="30"/>
      <c r="K147" s="30"/>
    </row>
    <row r="148" spans="1:11" x14ac:dyDescent="0.25">
      <c r="A148" s="129"/>
      <c r="B148" s="129"/>
      <c r="C148" s="129"/>
      <c r="D148" s="129"/>
      <c r="E148" s="118" t="s">
        <v>659</v>
      </c>
      <c r="F148" s="119">
        <v>100000000</v>
      </c>
      <c r="G148" s="69" t="s">
        <v>568</v>
      </c>
      <c r="H148" s="37"/>
      <c r="I148" s="41">
        <f>F148</f>
        <v>100000000</v>
      </c>
      <c r="J148" s="30"/>
      <c r="K148" s="30"/>
    </row>
    <row r="149" spans="1:11" x14ac:dyDescent="0.25">
      <c r="A149" s="120">
        <v>2</v>
      </c>
      <c r="B149" s="120">
        <v>2</v>
      </c>
      <c r="C149" s="120">
        <v>2</v>
      </c>
      <c r="D149" s="121">
        <v>2</v>
      </c>
      <c r="E149" s="36" t="s">
        <v>647</v>
      </c>
      <c r="F149" s="122">
        <v>0</v>
      </c>
      <c r="G149" s="123"/>
      <c r="H149" s="37"/>
      <c r="I149" s="41"/>
      <c r="J149" s="30"/>
      <c r="K149" s="30"/>
    </row>
    <row r="150" spans="1:11" x14ac:dyDescent="0.25">
      <c r="A150" s="120">
        <v>2</v>
      </c>
      <c r="B150" s="120">
        <v>2</v>
      </c>
      <c r="C150" s="120">
        <v>2</v>
      </c>
      <c r="D150" s="121">
        <v>3</v>
      </c>
      <c r="E150" s="36" t="s">
        <v>450</v>
      </c>
      <c r="F150" s="122">
        <f>SUM(F151:F153)</f>
        <v>100000000</v>
      </c>
      <c r="G150" s="123"/>
      <c r="H150" s="37"/>
      <c r="I150" s="41">
        <f>F150</f>
        <v>100000000</v>
      </c>
      <c r="J150" s="30"/>
      <c r="K150" s="30"/>
    </row>
    <row r="151" spans="1:11" x14ac:dyDescent="0.25">
      <c r="A151" s="31"/>
      <c r="B151" s="31"/>
      <c r="C151" s="31"/>
      <c r="D151" s="31"/>
      <c r="E151" s="76" t="s">
        <v>648</v>
      </c>
      <c r="F151" s="122">
        <f>'[12]R A B'!$F$29</f>
        <v>26795000</v>
      </c>
      <c r="G151" s="123"/>
      <c r="H151" s="37"/>
      <c r="I151" s="41"/>
      <c r="J151" s="30"/>
      <c r="K151" s="30">
        <v>3000000</v>
      </c>
    </row>
    <row r="152" spans="1:11" x14ac:dyDescent="0.25">
      <c r="A152" s="31"/>
      <c r="B152" s="31"/>
      <c r="C152" s="31"/>
      <c r="D152" s="31"/>
      <c r="E152" s="76" t="s">
        <v>649</v>
      </c>
      <c r="F152" s="122">
        <f>'[12]R A B'!$F$24</f>
        <v>732000</v>
      </c>
      <c r="G152" s="123"/>
      <c r="H152" s="37"/>
      <c r="I152" s="41"/>
      <c r="J152" s="30"/>
      <c r="K152" s="30">
        <f>F154+K151</f>
        <v>40673800</v>
      </c>
    </row>
    <row r="153" spans="1:11" x14ac:dyDescent="0.25">
      <c r="A153" s="31"/>
      <c r="B153" s="31"/>
      <c r="C153" s="31"/>
      <c r="D153" s="31"/>
      <c r="E153" s="76" t="s">
        <v>660</v>
      </c>
      <c r="F153" s="122">
        <f>'[12]R A B'!$F$18</f>
        <v>72473000</v>
      </c>
      <c r="G153" s="123"/>
      <c r="H153" s="37"/>
      <c r="I153" s="41">
        <f>I148-I150</f>
        <v>0</v>
      </c>
      <c r="J153" s="30"/>
      <c r="K153" s="30"/>
    </row>
    <row r="154" spans="1:11" x14ac:dyDescent="0.25">
      <c r="A154" s="31"/>
      <c r="B154" s="31"/>
      <c r="C154" s="31"/>
      <c r="D154" s="31"/>
      <c r="E154" s="118" t="s">
        <v>744</v>
      </c>
      <c r="F154" s="119">
        <v>37673800</v>
      </c>
      <c r="G154" s="69" t="s">
        <v>541</v>
      </c>
      <c r="H154" s="37"/>
      <c r="I154" s="41"/>
    </row>
    <row r="155" spans="1:11" ht="15.75" customHeight="1" x14ac:dyDescent="0.25">
      <c r="A155" s="120">
        <v>2</v>
      </c>
      <c r="B155" s="120">
        <v>2</v>
      </c>
      <c r="C155" s="120">
        <v>2</v>
      </c>
      <c r="D155" s="121">
        <v>2</v>
      </c>
      <c r="E155" s="36" t="s">
        <v>647</v>
      </c>
      <c r="F155" s="130"/>
      <c r="G155" s="69"/>
      <c r="H155" s="37"/>
      <c r="I155" s="41">
        <v>47714800</v>
      </c>
    </row>
    <row r="156" spans="1:11" x14ac:dyDescent="0.25">
      <c r="A156" s="120">
        <v>2</v>
      </c>
      <c r="B156" s="120">
        <v>2</v>
      </c>
      <c r="C156" s="120">
        <v>2</v>
      </c>
      <c r="D156" s="121">
        <v>3</v>
      </c>
      <c r="E156" s="131" t="s">
        <v>450</v>
      </c>
      <c r="F156" s="130">
        <f>SUM(F157:F160)</f>
        <v>37673800</v>
      </c>
      <c r="G156" s="83"/>
      <c r="H156" s="37"/>
      <c r="I156" s="41">
        <f>I155-F156</f>
        <v>10041000</v>
      </c>
      <c r="K156" s="30"/>
    </row>
    <row r="157" spans="1:11" ht="15.75" customHeight="1" x14ac:dyDescent="0.25">
      <c r="A157" s="79"/>
      <c r="B157" s="79"/>
      <c r="C157" s="79"/>
      <c r="D157" s="79"/>
      <c r="E157" s="132" t="s">
        <v>648</v>
      </c>
      <c r="F157" s="82">
        <f>'[13]RAB RB'!$F$37</f>
        <v>9610000</v>
      </c>
      <c r="G157" s="133"/>
      <c r="H157" s="37"/>
      <c r="J157" s="30">
        <f>I156+I158</f>
        <v>10042000</v>
      </c>
      <c r="K157" s="30"/>
    </row>
    <row r="158" spans="1:11" x14ac:dyDescent="0.25">
      <c r="A158" s="79"/>
      <c r="B158" s="79"/>
      <c r="C158" s="79"/>
      <c r="D158" s="79"/>
      <c r="E158" s="84" t="s">
        <v>649</v>
      </c>
      <c r="F158" s="82">
        <f>'[13]RAB RB'!$F$33</f>
        <v>320800</v>
      </c>
      <c r="G158" s="133"/>
      <c r="H158" s="37"/>
      <c r="I158" s="24">
        <v>1000</v>
      </c>
    </row>
    <row r="159" spans="1:11" ht="15.75" customHeight="1" x14ac:dyDescent="0.25">
      <c r="A159" s="79"/>
      <c r="B159" s="79"/>
      <c r="C159" s="79"/>
      <c r="D159" s="79"/>
      <c r="E159" s="84" t="s">
        <v>655</v>
      </c>
      <c r="F159" s="82">
        <f>'[13]RAB RB'!$F$27</f>
        <v>27743000</v>
      </c>
      <c r="G159" s="133"/>
      <c r="H159" s="37"/>
      <c r="I159" s="41"/>
      <c r="J159" s="30"/>
      <c r="K159" s="30"/>
    </row>
    <row r="160" spans="1:11" ht="15.75" customHeight="1" x14ac:dyDescent="0.25">
      <c r="A160" s="79"/>
      <c r="B160" s="79"/>
      <c r="C160" s="79"/>
      <c r="D160" s="79"/>
      <c r="E160" s="84"/>
      <c r="F160" s="82"/>
      <c r="G160" s="133"/>
      <c r="H160" s="37"/>
      <c r="I160" s="41"/>
      <c r="J160" s="30"/>
      <c r="K160" s="30"/>
    </row>
    <row r="161" spans="1:14" ht="15.75" customHeight="1" x14ac:dyDescent="0.25">
      <c r="A161" s="31"/>
      <c r="B161" s="31"/>
      <c r="C161" s="31"/>
      <c r="D161" s="31"/>
      <c r="E161" s="118" t="s">
        <v>661</v>
      </c>
      <c r="F161" s="119">
        <f>SUM(F162:F163)</f>
        <v>309924000</v>
      </c>
      <c r="G161" s="69" t="s">
        <v>561</v>
      </c>
      <c r="H161" s="37"/>
      <c r="I161" s="41">
        <f>F160</f>
        <v>0</v>
      </c>
      <c r="J161" s="30"/>
      <c r="K161" s="30"/>
    </row>
    <row r="162" spans="1:14" ht="15.75" customHeight="1" x14ac:dyDescent="0.25">
      <c r="A162" s="120">
        <v>2</v>
      </c>
      <c r="B162" s="120">
        <v>2</v>
      </c>
      <c r="C162" s="120">
        <v>2</v>
      </c>
      <c r="D162" s="121">
        <v>2</v>
      </c>
      <c r="E162" s="36" t="s">
        <v>647</v>
      </c>
      <c r="F162" s="130"/>
      <c r="G162" s="69"/>
      <c r="H162" s="37"/>
      <c r="I162" s="41"/>
      <c r="J162" s="30"/>
      <c r="K162" s="30"/>
    </row>
    <row r="163" spans="1:14" ht="15.75" customHeight="1" x14ac:dyDescent="0.25">
      <c r="A163" s="120">
        <v>2</v>
      </c>
      <c r="B163" s="120">
        <v>2</v>
      </c>
      <c r="C163" s="120">
        <v>2</v>
      </c>
      <c r="D163" s="121">
        <v>3</v>
      </c>
      <c r="E163" s="131" t="s">
        <v>450</v>
      </c>
      <c r="F163" s="130">
        <f>SUM(F164:F166)</f>
        <v>309924000</v>
      </c>
      <c r="G163" s="83"/>
      <c r="H163" s="37"/>
      <c r="I163" s="41">
        <v>4000000</v>
      </c>
      <c r="J163" s="30"/>
      <c r="K163" s="30"/>
    </row>
    <row r="164" spans="1:14" ht="15.75" customHeight="1" x14ac:dyDescent="0.25">
      <c r="A164" s="79"/>
      <c r="B164" s="79"/>
      <c r="C164" s="79"/>
      <c r="D164" s="79"/>
      <c r="E164" s="132" t="s">
        <v>648</v>
      </c>
      <c r="F164" s="82">
        <f>'[14]1. Ronggomulyo'!$F$29</f>
        <v>0</v>
      </c>
      <c r="G164" s="133"/>
      <c r="H164" s="37"/>
      <c r="I164" s="41"/>
      <c r="J164" s="30"/>
      <c r="K164" s="30"/>
    </row>
    <row r="165" spans="1:14" ht="15.75" customHeight="1" x14ac:dyDescent="0.25">
      <c r="A165" s="79"/>
      <c r="B165" s="79"/>
      <c r="C165" s="79"/>
      <c r="D165" s="79"/>
      <c r="E165" s="84" t="s">
        <v>649</v>
      </c>
      <c r="F165" s="82">
        <f>'[14]1. Ronggomulyo'!$F$25</f>
        <v>309924000</v>
      </c>
      <c r="G165" s="133"/>
      <c r="H165" s="37"/>
      <c r="I165" s="41">
        <f>I161-I163</f>
        <v>-4000000</v>
      </c>
      <c r="J165" s="30"/>
      <c r="K165" s="30"/>
    </row>
    <row r="166" spans="1:14" ht="15.75" customHeight="1" x14ac:dyDescent="0.25">
      <c r="A166" s="79"/>
      <c r="B166" s="79"/>
      <c r="C166" s="79"/>
      <c r="D166" s="79"/>
      <c r="E166" s="84" t="s">
        <v>655</v>
      </c>
      <c r="F166" s="82">
        <f>'[14]1. Ronggomulyo'!$F$20</f>
        <v>0</v>
      </c>
      <c r="G166" s="133"/>
      <c r="H166" s="37"/>
      <c r="I166" s="41"/>
      <c r="J166" s="30"/>
      <c r="K166" s="30"/>
    </row>
    <row r="167" spans="1:14" ht="45" x14ac:dyDescent="0.25">
      <c r="A167" s="135">
        <v>2</v>
      </c>
      <c r="B167" s="135">
        <v>2</v>
      </c>
      <c r="C167" s="135">
        <v>3</v>
      </c>
      <c r="D167" s="135"/>
      <c r="E167" s="127" t="s">
        <v>662</v>
      </c>
      <c r="F167" s="136"/>
      <c r="G167" s="137"/>
      <c r="H167" s="37"/>
      <c r="I167" s="37"/>
      <c r="J167" s="37"/>
      <c r="K167" s="138"/>
    </row>
    <row r="168" spans="1:14" x14ac:dyDescent="0.25">
      <c r="A168" s="31">
        <v>2</v>
      </c>
      <c r="B168" s="31">
        <v>2</v>
      </c>
      <c r="C168" s="31">
        <v>3</v>
      </c>
      <c r="D168" s="31">
        <v>2</v>
      </c>
      <c r="E168" s="36" t="s">
        <v>647</v>
      </c>
      <c r="F168" s="35"/>
      <c r="G168" s="69"/>
      <c r="H168" s="37"/>
      <c r="I168" s="37"/>
      <c r="J168" s="37"/>
      <c r="K168" s="138"/>
      <c r="N168" s="30"/>
    </row>
    <row r="169" spans="1:14" x14ac:dyDescent="0.25">
      <c r="A169" s="31">
        <v>2</v>
      </c>
      <c r="B169" s="31">
        <v>2</v>
      </c>
      <c r="C169" s="31">
        <v>2</v>
      </c>
      <c r="D169" s="31">
        <v>3</v>
      </c>
      <c r="E169" s="36" t="s">
        <v>450</v>
      </c>
      <c r="F169" s="35"/>
      <c r="G169" s="69"/>
      <c r="H169" s="24"/>
      <c r="I169" s="37"/>
      <c r="J169" s="37"/>
      <c r="K169" s="97"/>
      <c r="L169" s="54"/>
      <c r="M169" s="54"/>
      <c r="N169" s="139"/>
    </row>
    <row r="170" spans="1:14" x14ac:dyDescent="0.25">
      <c r="A170" s="31"/>
      <c r="B170" s="31"/>
      <c r="C170" s="31"/>
      <c r="D170" s="31"/>
      <c r="E170" s="140" t="s">
        <v>650</v>
      </c>
      <c r="F170" s="35"/>
      <c r="G170" s="69"/>
      <c r="H170" s="24"/>
      <c r="I170" s="141"/>
      <c r="J170" s="141"/>
      <c r="K170" s="27"/>
      <c r="L170" s="54"/>
      <c r="M170" s="30"/>
    </row>
    <row r="171" spans="1:14" ht="30" x14ac:dyDescent="0.25">
      <c r="A171" s="112">
        <v>2</v>
      </c>
      <c r="B171" s="112">
        <v>2</v>
      </c>
      <c r="C171" s="112">
        <v>4</v>
      </c>
      <c r="D171" s="112"/>
      <c r="E171" s="114" t="s">
        <v>663</v>
      </c>
      <c r="F171" s="136"/>
      <c r="G171" s="137"/>
      <c r="H171" s="24"/>
      <c r="I171" s="141"/>
      <c r="J171" s="141"/>
      <c r="K171" s="23"/>
      <c r="L171" s="54"/>
    </row>
    <row r="172" spans="1:14" x14ac:dyDescent="0.25">
      <c r="A172" s="31">
        <v>2</v>
      </c>
      <c r="B172" s="31">
        <v>2</v>
      </c>
      <c r="C172" s="31">
        <v>4</v>
      </c>
      <c r="D172" s="31">
        <v>2</v>
      </c>
      <c r="E172" s="36" t="s">
        <v>647</v>
      </c>
      <c r="F172" s="35"/>
      <c r="G172" s="69"/>
      <c r="H172" s="24"/>
      <c r="I172" s="141"/>
      <c r="J172" s="141"/>
      <c r="K172" s="23"/>
      <c r="L172" s="54"/>
    </row>
    <row r="173" spans="1:14" x14ac:dyDescent="0.25">
      <c r="A173" s="31">
        <v>2</v>
      </c>
      <c r="B173" s="31">
        <v>2</v>
      </c>
      <c r="C173" s="31">
        <v>4</v>
      </c>
      <c r="D173" s="31">
        <v>3</v>
      </c>
      <c r="E173" s="36" t="s">
        <v>450</v>
      </c>
      <c r="F173" s="35"/>
      <c r="G173" s="69"/>
      <c r="H173" s="37"/>
      <c r="I173" s="41"/>
      <c r="J173" s="30"/>
      <c r="N173" s="54"/>
    </row>
    <row r="174" spans="1:14" x14ac:dyDescent="0.25">
      <c r="A174" s="31"/>
      <c r="B174" s="31"/>
      <c r="C174" s="31"/>
      <c r="D174" s="31"/>
      <c r="E174" s="140" t="s">
        <v>650</v>
      </c>
      <c r="F174" s="35"/>
      <c r="G174" s="69"/>
      <c r="H174" s="37"/>
      <c r="K174" s="23"/>
      <c r="L174" s="142"/>
      <c r="N174" s="142"/>
    </row>
    <row r="175" spans="1:14" x14ac:dyDescent="0.25">
      <c r="A175" s="112">
        <v>2</v>
      </c>
      <c r="B175" s="112">
        <v>2</v>
      </c>
      <c r="C175" s="112">
        <v>5</v>
      </c>
      <c r="D175" s="112"/>
      <c r="E175" s="114" t="s">
        <v>664</v>
      </c>
      <c r="F175" s="136"/>
      <c r="G175" s="137"/>
      <c r="H175" s="37"/>
      <c r="I175" s="143"/>
      <c r="J175" s="23"/>
      <c r="K175" s="142"/>
      <c r="N175" s="142"/>
    </row>
    <row r="176" spans="1:14" x14ac:dyDescent="0.25">
      <c r="A176" s="31">
        <v>2</v>
      </c>
      <c r="B176" s="31">
        <v>2</v>
      </c>
      <c r="C176" s="31">
        <v>5</v>
      </c>
      <c r="D176" s="31">
        <v>2</v>
      </c>
      <c r="E176" s="36" t="s">
        <v>647</v>
      </c>
      <c r="F176" s="35"/>
      <c r="G176" s="69"/>
      <c r="H176" s="37"/>
      <c r="I176" s="144"/>
      <c r="J176" s="144"/>
      <c r="K176" s="97"/>
      <c r="N176" s="142"/>
    </row>
    <row r="177" spans="1:16" x14ac:dyDescent="0.25">
      <c r="A177" s="31"/>
      <c r="B177" s="31"/>
      <c r="C177" s="31"/>
      <c r="D177" s="31"/>
      <c r="E177" s="140" t="s">
        <v>665</v>
      </c>
      <c r="F177" s="35"/>
      <c r="G177" s="69"/>
      <c r="H177" s="37"/>
      <c r="I177" s="145"/>
      <c r="J177" s="145"/>
      <c r="K177" s="54"/>
      <c r="L177" s="146"/>
      <c r="M177" s="146"/>
      <c r="N177" s="30"/>
    </row>
    <row r="178" spans="1:16" x14ac:dyDescent="0.25">
      <c r="A178" s="31"/>
      <c r="B178" s="31"/>
      <c r="C178" s="31"/>
      <c r="D178" s="31"/>
      <c r="E178" s="140" t="s">
        <v>666</v>
      </c>
      <c r="F178" s="35"/>
      <c r="G178" s="69"/>
      <c r="H178" s="37"/>
      <c r="I178" s="145"/>
      <c r="J178" s="145"/>
      <c r="K178" s="142"/>
      <c r="L178" s="54"/>
      <c r="M178" s="23"/>
      <c r="N178" s="30"/>
    </row>
    <row r="179" spans="1:16" x14ac:dyDescent="0.25">
      <c r="A179" s="31">
        <v>2</v>
      </c>
      <c r="B179" s="31">
        <v>2</v>
      </c>
      <c r="C179" s="31">
        <v>5</v>
      </c>
      <c r="D179" s="31">
        <v>3</v>
      </c>
      <c r="E179" s="36" t="s">
        <v>450</v>
      </c>
      <c r="F179" s="35"/>
      <c r="G179" s="69"/>
      <c r="H179" s="37"/>
      <c r="I179" s="145"/>
      <c r="J179" s="145"/>
      <c r="K179" s="142"/>
      <c r="L179" s="146"/>
      <c r="M179" s="146"/>
      <c r="N179" s="30"/>
    </row>
    <row r="180" spans="1:16" x14ac:dyDescent="0.25">
      <c r="A180" s="31"/>
      <c r="B180" s="31"/>
      <c r="C180" s="31"/>
      <c r="D180" s="31"/>
      <c r="E180" s="140" t="s">
        <v>650</v>
      </c>
      <c r="F180" s="35"/>
      <c r="G180" s="69"/>
      <c r="H180" s="37"/>
      <c r="I180" s="145"/>
      <c r="J180" s="145"/>
      <c r="K180" s="30"/>
      <c r="L180" s="54"/>
      <c r="M180" s="30"/>
      <c r="N180" s="30"/>
    </row>
    <row r="181" spans="1:16" x14ac:dyDescent="0.25">
      <c r="A181" s="147">
        <v>2</v>
      </c>
      <c r="B181" s="147">
        <v>3</v>
      </c>
      <c r="C181" s="147"/>
      <c r="D181" s="147"/>
      <c r="E181" s="148" t="s">
        <v>667</v>
      </c>
      <c r="F181" s="149">
        <v>0</v>
      </c>
      <c r="G181" s="150"/>
      <c r="H181" s="37"/>
      <c r="I181" s="145"/>
      <c r="J181" s="145"/>
      <c r="K181" s="30"/>
      <c r="L181" s="54"/>
      <c r="M181" s="30"/>
      <c r="N181" s="30"/>
    </row>
    <row r="182" spans="1:16" x14ac:dyDescent="0.25">
      <c r="A182" s="64">
        <v>2</v>
      </c>
      <c r="B182" s="64">
        <v>3</v>
      </c>
      <c r="C182" s="64">
        <v>1</v>
      </c>
      <c r="D182" s="64"/>
      <c r="E182" s="151" t="s">
        <v>668</v>
      </c>
      <c r="F182" s="152"/>
      <c r="G182" s="67"/>
      <c r="H182" s="37"/>
      <c r="I182" s="153"/>
      <c r="J182" s="27"/>
      <c r="K182" s="30"/>
      <c r="L182" s="142"/>
      <c r="M182" s="30"/>
      <c r="N182" s="30"/>
    </row>
    <row r="183" spans="1:16" x14ac:dyDescent="0.25">
      <c r="A183" s="31">
        <v>2</v>
      </c>
      <c r="B183" s="31">
        <v>3</v>
      </c>
      <c r="C183" s="31">
        <v>1</v>
      </c>
      <c r="D183" s="31">
        <v>2</v>
      </c>
      <c r="E183" s="36" t="s">
        <v>647</v>
      </c>
      <c r="F183" s="35"/>
      <c r="G183" s="69"/>
      <c r="H183" s="37"/>
      <c r="I183" s="153"/>
      <c r="J183" s="27"/>
      <c r="K183" s="30"/>
      <c r="L183" s="142"/>
      <c r="M183" s="30"/>
      <c r="N183" s="30"/>
    </row>
    <row r="184" spans="1:16" x14ac:dyDescent="0.25">
      <c r="A184" s="31"/>
      <c r="B184" s="31"/>
      <c r="C184" s="31"/>
      <c r="D184" s="31"/>
      <c r="E184" s="140" t="s">
        <v>665</v>
      </c>
      <c r="F184" s="35"/>
      <c r="G184" s="69"/>
      <c r="H184" s="37"/>
      <c r="I184" s="153"/>
      <c r="J184" s="27"/>
      <c r="K184" s="30"/>
      <c r="L184" s="142"/>
      <c r="M184" s="30"/>
      <c r="N184" s="30"/>
    </row>
    <row r="185" spans="1:16" x14ac:dyDescent="0.25">
      <c r="A185" s="31"/>
      <c r="B185" s="31"/>
      <c r="C185" s="31"/>
      <c r="D185" s="31"/>
      <c r="E185" s="154" t="s">
        <v>669</v>
      </c>
      <c r="F185" s="35"/>
      <c r="G185" s="69"/>
      <c r="H185" s="37"/>
      <c r="I185" s="153"/>
      <c r="J185" s="27"/>
      <c r="K185" s="30"/>
      <c r="L185" s="142"/>
      <c r="M185" s="30"/>
      <c r="N185" s="30"/>
    </row>
    <row r="186" spans="1:16" x14ac:dyDescent="0.25">
      <c r="A186" s="31"/>
      <c r="B186" s="31"/>
      <c r="C186" s="31"/>
      <c r="D186" s="31"/>
      <c r="E186" s="140" t="s">
        <v>666</v>
      </c>
      <c r="F186" s="35"/>
      <c r="G186" s="69"/>
      <c r="H186" s="37"/>
      <c r="I186" s="153"/>
      <c r="J186" s="27"/>
      <c r="K186" s="30"/>
      <c r="L186" s="142"/>
      <c r="M186" s="30"/>
      <c r="N186" s="30"/>
    </row>
    <row r="187" spans="1:16" x14ac:dyDescent="0.25">
      <c r="A187" s="64">
        <v>2</v>
      </c>
      <c r="B187" s="64">
        <v>3</v>
      </c>
      <c r="C187" s="64">
        <v>2</v>
      </c>
      <c r="D187" s="64"/>
      <c r="E187" s="151" t="s">
        <v>670</v>
      </c>
      <c r="F187" s="152"/>
      <c r="G187" s="67"/>
      <c r="H187" s="37"/>
      <c r="I187" s="155"/>
      <c r="J187" s="26"/>
      <c r="K187" s="99"/>
      <c r="L187" s="99"/>
      <c r="M187" s="99"/>
      <c r="N187" s="30"/>
    </row>
    <row r="188" spans="1:16" x14ac:dyDescent="0.25">
      <c r="A188" s="31">
        <v>2</v>
      </c>
      <c r="B188" s="31">
        <v>3</v>
      </c>
      <c r="C188" s="31">
        <v>2</v>
      </c>
      <c r="D188" s="31">
        <v>2</v>
      </c>
      <c r="E188" s="36" t="s">
        <v>671</v>
      </c>
      <c r="F188" s="35"/>
      <c r="G188" s="69"/>
      <c r="H188" s="37"/>
      <c r="I188" s="155"/>
      <c r="J188" s="26"/>
      <c r="K188" s="26"/>
      <c r="L188" s="26"/>
      <c r="M188" s="26"/>
      <c r="N188" s="30"/>
    </row>
    <row r="189" spans="1:16" x14ac:dyDescent="0.25">
      <c r="A189" s="31"/>
      <c r="B189" s="31"/>
      <c r="C189" s="31"/>
      <c r="D189" s="31"/>
      <c r="E189" s="140" t="s">
        <v>672</v>
      </c>
      <c r="F189" s="35"/>
      <c r="G189" s="69"/>
      <c r="H189" s="37"/>
      <c r="I189" s="155"/>
      <c r="J189" s="26"/>
      <c r="K189" s="26"/>
      <c r="L189" s="99"/>
      <c r="M189" s="26"/>
      <c r="N189" s="30"/>
    </row>
    <row r="190" spans="1:16" x14ac:dyDescent="0.25">
      <c r="A190" s="31"/>
      <c r="B190" s="31"/>
      <c r="C190" s="31"/>
      <c r="D190" s="31"/>
      <c r="E190" s="140" t="s">
        <v>673</v>
      </c>
      <c r="F190" s="35"/>
      <c r="G190" s="69"/>
      <c r="H190" s="37"/>
      <c r="I190" s="155"/>
      <c r="J190" s="26"/>
      <c r="K190" s="26"/>
      <c r="L190" s="99"/>
      <c r="M190" s="26"/>
      <c r="N190" s="30"/>
    </row>
    <row r="191" spans="1:16" x14ac:dyDescent="0.25">
      <c r="A191" s="31"/>
      <c r="B191" s="31"/>
      <c r="C191" s="31"/>
      <c r="D191" s="31"/>
      <c r="E191" s="140" t="s">
        <v>674</v>
      </c>
      <c r="F191" s="35"/>
      <c r="G191" s="69"/>
      <c r="H191" s="37"/>
      <c r="I191" s="155"/>
      <c r="J191" s="26"/>
      <c r="K191" s="26"/>
      <c r="L191" s="26"/>
      <c r="M191" s="26"/>
      <c r="N191" s="30"/>
      <c r="O191" s="145"/>
    </row>
    <row r="192" spans="1:16" x14ac:dyDescent="0.25">
      <c r="A192" s="31"/>
      <c r="B192" s="31"/>
      <c r="C192" s="31"/>
      <c r="D192" s="31"/>
      <c r="E192" s="140" t="s">
        <v>675</v>
      </c>
      <c r="F192" s="35"/>
      <c r="G192" s="69"/>
      <c r="H192" s="37"/>
      <c r="M192" s="30"/>
      <c r="P192" s="54"/>
    </row>
    <row r="193" spans="1:14" x14ac:dyDescent="0.25">
      <c r="A193" s="64">
        <v>2</v>
      </c>
      <c r="B193" s="64">
        <v>3</v>
      </c>
      <c r="C193" s="64">
        <v>3</v>
      </c>
      <c r="D193" s="64"/>
      <c r="E193" s="151" t="s">
        <v>676</v>
      </c>
      <c r="F193" s="152"/>
      <c r="G193" s="67"/>
      <c r="H193" s="37"/>
      <c r="I193" s="37"/>
      <c r="J193" s="37"/>
      <c r="M193" s="30"/>
      <c r="N193" s="30"/>
    </row>
    <row r="194" spans="1:14" x14ac:dyDescent="0.25">
      <c r="A194" s="31">
        <v>2</v>
      </c>
      <c r="B194" s="31">
        <v>3</v>
      </c>
      <c r="C194" s="31">
        <v>3</v>
      </c>
      <c r="D194" s="31">
        <v>2</v>
      </c>
      <c r="E194" s="36" t="s">
        <v>671</v>
      </c>
      <c r="F194" s="35"/>
      <c r="G194" s="69"/>
      <c r="H194" s="37"/>
      <c r="K194" s="30"/>
      <c r="L194" s="30"/>
      <c r="N194" s="30"/>
    </row>
    <row r="195" spans="1:14" x14ac:dyDescent="0.25">
      <c r="A195" s="129"/>
      <c r="B195" s="129"/>
      <c r="C195" s="129"/>
      <c r="D195" s="129"/>
      <c r="E195" s="140" t="s">
        <v>672</v>
      </c>
      <c r="F195" s="35"/>
      <c r="G195" s="69"/>
      <c r="H195" s="37"/>
      <c r="L195" s="30"/>
    </row>
    <row r="196" spans="1:14" x14ac:dyDescent="0.25">
      <c r="A196" s="31"/>
      <c r="B196" s="31"/>
      <c r="C196" s="31"/>
      <c r="D196" s="31"/>
      <c r="E196" s="140" t="s">
        <v>673</v>
      </c>
      <c r="F196" s="35"/>
      <c r="G196" s="69"/>
      <c r="H196" s="37"/>
      <c r="L196" s="30"/>
    </row>
    <row r="197" spans="1:14" x14ac:dyDescent="0.25">
      <c r="A197" s="31"/>
      <c r="B197" s="31"/>
      <c r="C197" s="31"/>
      <c r="D197" s="31"/>
      <c r="E197" s="140" t="s">
        <v>674</v>
      </c>
      <c r="F197" s="35"/>
      <c r="G197" s="69"/>
      <c r="H197" s="37"/>
      <c r="L197" s="30"/>
    </row>
    <row r="198" spans="1:14" x14ac:dyDescent="0.25">
      <c r="A198" s="31"/>
      <c r="B198" s="31"/>
      <c r="C198" s="31"/>
      <c r="D198" s="31"/>
      <c r="E198" s="140" t="s">
        <v>675</v>
      </c>
      <c r="F198" s="35"/>
      <c r="G198" s="69"/>
      <c r="H198" s="37"/>
      <c r="I198" s="41"/>
      <c r="J198" s="30"/>
      <c r="L198" s="30"/>
    </row>
    <row r="199" spans="1:14" ht="15.75" customHeight="1" x14ac:dyDescent="0.25">
      <c r="A199" s="64">
        <v>2</v>
      </c>
      <c r="B199" s="64">
        <v>3</v>
      </c>
      <c r="C199" s="64">
        <v>4</v>
      </c>
      <c r="D199" s="64"/>
      <c r="E199" s="151" t="s">
        <v>677</v>
      </c>
      <c r="F199" s="152"/>
      <c r="G199" s="67"/>
      <c r="H199" s="37"/>
      <c r="K199" s="54"/>
      <c r="L199" s="30"/>
    </row>
    <row r="200" spans="1:14" x14ac:dyDescent="0.25">
      <c r="A200" s="31">
        <v>2</v>
      </c>
      <c r="B200" s="31">
        <v>3</v>
      </c>
      <c r="C200" s="31">
        <v>4</v>
      </c>
      <c r="D200" s="31">
        <v>2</v>
      </c>
      <c r="E200" s="36" t="s">
        <v>671</v>
      </c>
      <c r="F200" s="35"/>
      <c r="G200" s="69"/>
      <c r="H200" s="37"/>
      <c r="L200" s="30"/>
    </row>
    <row r="201" spans="1:14" x14ac:dyDescent="0.25">
      <c r="A201" s="129"/>
      <c r="B201" s="129"/>
      <c r="C201" s="129"/>
      <c r="D201" s="129"/>
      <c r="E201" s="140" t="s">
        <v>672</v>
      </c>
      <c r="F201" s="35"/>
      <c r="G201" s="69"/>
      <c r="H201" s="37"/>
      <c r="L201" s="30"/>
    </row>
    <row r="202" spans="1:14" x14ac:dyDescent="0.25">
      <c r="A202" s="31"/>
      <c r="B202" s="31"/>
      <c r="C202" s="31"/>
      <c r="D202" s="31"/>
      <c r="E202" s="140" t="s">
        <v>673</v>
      </c>
      <c r="F202" s="35"/>
      <c r="G202" s="69"/>
      <c r="H202" s="37"/>
      <c r="I202" s="41"/>
      <c r="J202" s="30"/>
      <c r="L202" s="30"/>
    </row>
    <row r="203" spans="1:14" x14ac:dyDescent="0.25">
      <c r="A203" s="31"/>
      <c r="B203" s="31"/>
      <c r="C203" s="31"/>
      <c r="D203" s="31"/>
      <c r="E203" s="140" t="s">
        <v>674</v>
      </c>
      <c r="F203" s="35"/>
      <c r="G203" s="69"/>
      <c r="H203" s="37"/>
    </row>
    <row r="204" spans="1:14" x14ac:dyDescent="0.25">
      <c r="A204" s="64">
        <v>2</v>
      </c>
      <c r="B204" s="64">
        <v>3</v>
      </c>
      <c r="C204" s="64">
        <v>5</v>
      </c>
      <c r="D204" s="64"/>
      <c r="E204" s="151" t="s">
        <v>678</v>
      </c>
      <c r="F204" s="152"/>
      <c r="G204" s="67"/>
      <c r="H204" s="37"/>
    </row>
    <row r="205" spans="1:14" x14ac:dyDescent="0.25">
      <c r="A205" s="31">
        <v>2</v>
      </c>
      <c r="B205" s="31">
        <v>3</v>
      </c>
      <c r="C205" s="31">
        <v>5</v>
      </c>
      <c r="D205" s="31">
        <v>2</v>
      </c>
      <c r="E205" s="36" t="s">
        <v>671</v>
      </c>
      <c r="F205" s="35"/>
      <c r="G205" s="69"/>
      <c r="H205" s="37"/>
    </row>
    <row r="206" spans="1:14" x14ac:dyDescent="0.25">
      <c r="A206" s="129"/>
      <c r="B206" s="129"/>
      <c r="C206" s="129"/>
      <c r="D206" s="129"/>
      <c r="E206" s="140" t="s">
        <v>672</v>
      </c>
      <c r="F206" s="35"/>
      <c r="G206" s="69"/>
      <c r="H206" s="37"/>
    </row>
    <row r="207" spans="1:14" ht="15.75" customHeight="1" x14ac:dyDescent="0.25">
      <c r="A207" s="129"/>
      <c r="B207" s="129"/>
      <c r="C207" s="129"/>
      <c r="D207" s="129"/>
      <c r="E207" s="140" t="s">
        <v>673</v>
      </c>
      <c r="F207" s="35"/>
      <c r="G207" s="69"/>
      <c r="H207" s="37"/>
    </row>
    <row r="208" spans="1:14" x14ac:dyDescent="0.25">
      <c r="A208" s="31"/>
      <c r="B208" s="31"/>
      <c r="C208" s="31"/>
      <c r="D208" s="31"/>
      <c r="E208" s="140" t="s">
        <v>674</v>
      </c>
      <c r="F208" s="35"/>
      <c r="G208" s="69"/>
      <c r="H208" s="37"/>
    </row>
    <row r="209" spans="1:12" x14ac:dyDescent="0.25">
      <c r="A209" s="64">
        <v>2</v>
      </c>
      <c r="B209" s="64">
        <v>3</v>
      </c>
      <c r="C209" s="64">
        <v>6</v>
      </c>
      <c r="D209" s="64"/>
      <c r="E209" s="156" t="s">
        <v>679</v>
      </c>
      <c r="F209" s="152"/>
      <c r="G209" s="67"/>
      <c r="H209" s="37"/>
    </row>
    <row r="210" spans="1:12" x14ac:dyDescent="0.25">
      <c r="A210" s="31">
        <v>2</v>
      </c>
      <c r="B210" s="31">
        <v>3</v>
      </c>
      <c r="C210" s="31">
        <v>6</v>
      </c>
      <c r="D210" s="31">
        <v>2</v>
      </c>
      <c r="E210" s="36" t="s">
        <v>671</v>
      </c>
      <c r="F210" s="35"/>
      <c r="G210" s="69"/>
      <c r="H210" s="37"/>
    </row>
    <row r="211" spans="1:12" x14ac:dyDescent="0.25">
      <c r="A211" s="31"/>
      <c r="B211" s="31"/>
      <c r="C211" s="31"/>
      <c r="D211" s="31"/>
      <c r="E211" s="140" t="s">
        <v>672</v>
      </c>
      <c r="F211" s="35"/>
      <c r="G211" s="69"/>
      <c r="H211" s="37"/>
    </row>
    <row r="212" spans="1:12" x14ac:dyDescent="0.25">
      <c r="A212" s="31"/>
      <c r="B212" s="31"/>
      <c r="C212" s="31"/>
      <c r="D212" s="31"/>
      <c r="E212" s="140" t="s">
        <v>673</v>
      </c>
      <c r="F212" s="35"/>
      <c r="G212" s="69"/>
      <c r="H212" s="37"/>
      <c r="I212" s="41"/>
    </row>
    <row r="213" spans="1:12" x14ac:dyDescent="0.25">
      <c r="A213" s="129"/>
      <c r="B213" s="129"/>
      <c r="C213" s="129"/>
      <c r="D213" s="129"/>
      <c r="E213" s="140" t="s">
        <v>674</v>
      </c>
      <c r="F213" s="35"/>
      <c r="G213" s="36"/>
      <c r="H213" s="37"/>
    </row>
    <row r="214" spans="1:12" x14ac:dyDescent="0.25">
      <c r="A214" s="147">
        <v>2</v>
      </c>
      <c r="B214" s="147">
        <v>4</v>
      </c>
      <c r="C214" s="147"/>
      <c r="D214" s="147"/>
      <c r="E214" s="157" t="s">
        <v>680</v>
      </c>
      <c r="F214" s="57">
        <f>F215+F223+F235+F269+F274+F290+F293</f>
        <v>70617000</v>
      </c>
      <c r="G214" s="58"/>
      <c r="H214" s="37"/>
      <c r="I214" s="158"/>
    </row>
    <row r="215" spans="1:12" s="116" customFormat="1" x14ac:dyDescent="0.25">
      <c r="A215" s="112">
        <v>2</v>
      </c>
      <c r="B215" s="112">
        <v>4</v>
      </c>
      <c r="C215" s="112">
        <v>1</v>
      </c>
      <c r="D215" s="112"/>
      <c r="E215" s="114" t="s">
        <v>681</v>
      </c>
      <c r="F215" s="136">
        <f>F216</f>
        <v>5000000</v>
      </c>
      <c r="G215" s="137" t="s">
        <v>561</v>
      </c>
      <c r="H215" s="110"/>
      <c r="I215" s="159"/>
      <c r="L215" s="160"/>
    </row>
    <row r="216" spans="1:12" s="167" customFormat="1" ht="30" x14ac:dyDescent="0.25">
      <c r="A216" s="161"/>
      <c r="B216" s="161"/>
      <c r="C216" s="161"/>
      <c r="D216" s="31"/>
      <c r="E216" s="162" t="s">
        <v>682</v>
      </c>
      <c r="F216" s="163">
        <f>F217</f>
        <v>5000000</v>
      </c>
      <c r="G216" s="164"/>
      <c r="H216" s="165"/>
      <c r="I216" s="166"/>
      <c r="L216" s="168"/>
    </row>
    <row r="217" spans="1:12" s="167" customFormat="1" x14ac:dyDescent="0.25">
      <c r="A217" s="79">
        <v>2</v>
      </c>
      <c r="B217" s="79">
        <v>4</v>
      </c>
      <c r="C217" s="79">
        <v>1</v>
      </c>
      <c r="D217" s="79">
        <v>2</v>
      </c>
      <c r="E217" s="131" t="s">
        <v>671</v>
      </c>
      <c r="F217" s="169">
        <v>5000000</v>
      </c>
      <c r="G217" s="83"/>
      <c r="H217" s="165"/>
      <c r="I217" s="166"/>
      <c r="L217" s="168"/>
    </row>
    <row r="218" spans="1:12" s="167" customFormat="1" x14ac:dyDescent="0.25">
      <c r="A218" s="79"/>
      <c r="B218" s="79"/>
      <c r="C218" s="79"/>
      <c r="D218" s="79"/>
      <c r="E218" s="170" t="s">
        <v>683</v>
      </c>
      <c r="F218" s="35">
        <f>'[15]RAB Siskeudes sumber'!$G$21+'[15]RAB Siskeudes sumber'!$G$22+'[15]RAB Siskeudes sumber'!$G$23+'[15]RAB Siskeudes sumber'!$G$24+'[15]RAB Siskeudes sumber'!$G$25</f>
        <v>685000</v>
      </c>
      <c r="G218" s="83"/>
      <c r="H218" s="165"/>
      <c r="I218" s="166"/>
      <c r="L218" s="168"/>
    </row>
    <row r="219" spans="1:12" s="167" customFormat="1" x14ac:dyDescent="0.25">
      <c r="A219" s="80"/>
      <c r="B219" s="80"/>
      <c r="C219" s="80"/>
      <c r="D219" s="80"/>
      <c r="E219" s="170" t="s">
        <v>684</v>
      </c>
      <c r="F219" s="35">
        <v>750000</v>
      </c>
      <c r="G219" s="83"/>
      <c r="H219" s="165"/>
      <c r="I219" s="166"/>
      <c r="L219" s="168"/>
    </row>
    <row r="220" spans="1:12" s="167" customFormat="1" x14ac:dyDescent="0.25">
      <c r="A220" s="79"/>
      <c r="B220" s="79"/>
      <c r="C220" s="79"/>
      <c r="D220" s="79"/>
      <c r="E220" s="170" t="s">
        <v>745</v>
      </c>
      <c r="F220" s="35">
        <f>'[15]RAB Siskeudes sumber'!$G$17+'[15]RAB Siskeudes sumber'!$G$37+'[15]RAB Siskeudes sumber'!$G$34</f>
        <v>1255000</v>
      </c>
      <c r="G220" s="83"/>
      <c r="H220" s="165"/>
      <c r="I220" s="166"/>
      <c r="L220" s="168"/>
    </row>
    <row r="221" spans="1:12" s="167" customFormat="1" x14ac:dyDescent="0.25">
      <c r="A221" s="79"/>
      <c r="B221" s="79"/>
      <c r="C221" s="79"/>
      <c r="D221" s="79"/>
      <c r="E221" s="170" t="s">
        <v>685</v>
      </c>
      <c r="F221" s="35">
        <f>'[15]RAB Siskeudes sumber'!$G$16+'[15]RAB Siskeudes sumber'!$G$36</f>
        <v>600000</v>
      </c>
      <c r="G221" s="83"/>
      <c r="H221" s="165"/>
      <c r="I221" s="166"/>
      <c r="L221" s="168"/>
    </row>
    <row r="222" spans="1:12" s="167" customFormat="1" x14ac:dyDescent="0.25">
      <c r="A222" s="79"/>
      <c r="B222" s="79"/>
      <c r="C222" s="79"/>
      <c r="D222" s="79"/>
      <c r="E222" s="170" t="s">
        <v>640</v>
      </c>
      <c r="F222" s="35">
        <f>'[15]RAB Siskeudes sumber'!$G$27+'[15]RAB Siskeudes sumber'!$G$28+'[15]RAB Siskeudes sumber'!$G$29</f>
        <v>860000</v>
      </c>
      <c r="G222" s="83"/>
      <c r="H222" s="165"/>
      <c r="I222" s="166"/>
      <c r="L222" s="168"/>
    </row>
    <row r="223" spans="1:12" s="167" customFormat="1" ht="30" x14ac:dyDescent="0.25">
      <c r="A223" s="171">
        <v>2</v>
      </c>
      <c r="B223" s="171">
        <v>4</v>
      </c>
      <c r="C223" s="171">
        <v>2</v>
      </c>
      <c r="D223" s="171"/>
      <c r="E223" s="114" t="s">
        <v>686</v>
      </c>
      <c r="F223" s="136">
        <f>F225+F229</f>
        <v>5000000</v>
      </c>
      <c r="G223" s="114" t="s">
        <v>561</v>
      </c>
      <c r="H223" s="110"/>
      <c r="I223" s="111"/>
      <c r="J223" s="116"/>
      <c r="L223" s="168"/>
    </row>
    <row r="224" spans="1:12" x14ac:dyDescent="0.25">
      <c r="A224" s="161"/>
      <c r="B224" s="161"/>
      <c r="C224" s="161"/>
      <c r="D224" s="161"/>
      <c r="E224" s="172" t="s">
        <v>687</v>
      </c>
      <c r="F224" s="39">
        <f>F225+F229</f>
        <v>5000000</v>
      </c>
      <c r="G224" s="173" t="s">
        <v>561</v>
      </c>
      <c r="H224" s="37"/>
      <c r="I224" s="41"/>
      <c r="L224" s="30"/>
    </row>
    <row r="225" spans="1:12" x14ac:dyDescent="0.25">
      <c r="A225" s="161"/>
      <c r="B225" s="161"/>
      <c r="C225" s="161"/>
      <c r="D225" s="161"/>
      <c r="E225" s="71" t="s">
        <v>688</v>
      </c>
      <c r="F225" s="174">
        <f>F226+F227</f>
        <v>4000000</v>
      </c>
      <c r="G225" s="173" t="s">
        <v>561</v>
      </c>
      <c r="H225" s="37"/>
      <c r="I225" s="41"/>
      <c r="L225" s="30"/>
    </row>
    <row r="226" spans="1:12" x14ac:dyDescent="0.25">
      <c r="A226" s="161">
        <v>2</v>
      </c>
      <c r="B226" s="161">
        <v>4</v>
      </c>
      <c r="C226" s="161">
        <v>2</v>
      </c>
      <c r="D226" s="161">
        <v>2</v>
      </c>
      <c r="E226" s="36" t="s">
        <v>689</v>
      </c>
      <c r="F226" s="39"/>
      <c r="G226" s="69"/>
      <c r="H226" s="37"/>
      <c r="I226" s="41"/>
      <c r="L226" s="30"/>
    </row>
    <row r="227" spans="1:12" x14ac:dyDescent="0.25">
      <c r="A227" s="31"/>
      <c r="B227" s="31"/>
      <c r="C227" s="31"/>
      <c r="D227" s="31"/>
      <c r="E227" s="36" t="s">
        <v>450</v>
      </c>
      <c r="F227" s="35">
        <f>F228</f>
        <v>4000000</v>
      </c>
      <c r="G227" s="69"/>
      <c r="H227" s="37"/>
      <c r="I227" s="41"/>
      <c r="L227" s="30"/>
    </row>
    <row r="228" spans="1:12" x14ac:dyDescent="0.25">
      <c r="A228" s="129"/>
      <c r="B228" s="129"/>
      <c r="C228" s="129"/>
      <c r="D228" s="129"/>
      <c r="E228" s="70" t="s">
        <v>746</v>
      </c>
      <c r="F228" s="35">
        <v>4000000</v>
      </c>
      <c r="G228" s="69"/>
      <c r="H228" s="37"/>
      <c r="I228" s="41"/>
      <c r="L228" s="30"/>
    </row>
    <row r="229" spans="1:12" x14ac:dyDescent="0.25">
      <c r="A229" s="161"/>
      <c r="B229" s="161"/>
      <c r="C229" s="161"/>
      <c r="D229" s="161"/>
      <c r="E229" s="71" t="s">
        <v>690</v>
      </c>
      <c r="F229" s="175">
        <v>1000000</v>
      </c>
      <c r="G229" s="173" t="s">
        <v>561</v>
      </c>
      <c r="H229" s="37"/>
      <c r="I229" s="41"/>
      <c r="L229" s="30"/>
    </row>
    <row r="230" spans="1:12" x14ac:dyDescent="0.25">
      <c r="A230" s="161">
        <v>2</v>
      </c>
      <c r="B230" s="161">
        <v>4</v>
      </c>
      <c r="C230" s="161">
        <v>2</v>
      </c>
      <c r="D230" s="161">
        <v>2</v>
      </c>
      <c r="E230" s="131" t="s">
        <v>689</v>
      </c>
      <c r="F230" s="134">
        <f>SUM(F231:F234)</f>
        <v>1000000</v>
      </c>
      <c r="G230" s="83"/>
      <c r="H230" s="37"/>
      <c r="I230" s="41"/>
      <c r="L230" s="30"/>
    </row>
    <row r="231" spans="1:12" x14ac:dyDescent="0.25">
      <c r="A231" s="176"/>
      <c r="B231" s="80"/>
      <c r="C231" s="80"/>
      <c r="D231" s="80"/>
      <c r="E231" s="177" t="s">
        <v>618</v>
      </c>
      <c r="F231" s="82">
        <v>200000</v>
      </c>
      <c r="G231" s="83"/>
      <c r="H231" s="37"/>
      <c r="I231" s="41"/>
      <c r="L231" s="30"/>
    </row>
    <row r="232" spans="1:12" x14ac:dyDescent="0.25">
      <c r="A232" s="79"/>
      <c r="B232" s="79"/>
      <c r="C232" s="79"/>
      <c r="D232" s="79"/>
      <c r="E232" s="177" t="s">
        <v>691</v>
      </c>
      <c r="F232" s="82">
        <v>200000</v>
      </c>
      <c r="G232" s="83"/>
      <c r="H232" s="37"/>
      <c r="I232" s="41"/>
      <c r="L232" s="30"/>
    </row>
    <row r="233" spans="1:12" x14ac:dyDescent="0.25">
      <c r="A233" s="79"/>
      <c r="B233" s="79"/>
      <c r="C233" s="79"/>
      <c r="D233" s="79"/>
      <c r="E233" s="177" t="s">
        <v>673</v>
      </c>
      <c r="F233" s="82">
        <v>240000</v>
      </c>
      <c r="G233" s="83"/>
      <c r="H233" s="37"/>
      <c r="I233" s="41"/>
      <c r="L233" s="30"/>
    </row>
    <row r="234" spans="1:12" x14ac:dyDescent="0.25">
      <c r="A234" s="79"/>
      <c r="B234" s="79"/>
      <c r="C234" s="79"/>
      <c r="D234" s="79"/>
      <c r="E234" s="177" t="s">
        <v>692</v>
      </c>
      <c r="F234" s="82">
        <v>360000</v>
      </c>
      <c r="G234" s="83"/>
      <c r="H234" s="37"/>
      <c r="I234" s="41"/>
      <c r="L234" s="30"/>
    </row>
    <row r="235" spans="1:12" s="167" customFormat="1" ht="30" x14ac:dyDescent="0.25">
      <c r="A235" s="171">
        <v>2</v>
      </c>
      <c r="B235" s="171">
        <v>4</v>
      </c>
      <c r="C235" s="171">
        <v>3</v>
      </c>
      <c r="D235" s="171"/>
      <c r="E235" s="114" t="s">
        <v>693</v>
      </c>
      <c r="F235" s="136">
        <f>F236+F258+F264</f>
        <v>43467000</v>
      </c>
      <c r="G235" s="137"/>
      <c r="H235" s="165"/>
      <c r="I235" s="178"/>
      <c r="L235" s="168"/>
    </row>
    <row r="236" spans="1:12" s="167" customFormat="1" ht="30" x14ac:dyDescent="0.25">
      <c r="A236" s="179"/>
      <c r="B236" s="179"/>
      <c r="C236" s="179"/>
      <c r="D236" s="179"/>
      <c r="E236" s="180" t="s">
        <v>694</v>
      </c>
      <c r="F236" s="181">
        <f>F237+F243+F247+F254</f>
        <v>28467000</v>
      </c>
      <c r="G236" s="182" t="s">
        <v>561</v>
      </c>
      <c r="H236" s="165"/>
      <c r="I236" s="178"/>
      <c r="L236" s="168"/>
    </row>
    <row r="237" spans="1:12" s="167" customFormat="1" x14ac:dyDescent="0.25">
      <c r="A237" s="179"/>
      <c r="B237" s="179"/>
      <c r="C237" s="179"/>
      <c r="D237" s="179"/>
      <c r="E237" s="71" t="s">
        <v>695</v>
      </c>
      <c r="F237" s="39">
        <f>F238+F241</f>
        <v>4000000</v>
      </c>
      <c r="G237" s="123" t="s">
        <v>561</v>
      </c>
      <c r="H237" s="165"/>
      <c r="I237" s="178"/>
      <c r="L237" s="168"/>
    </row>
    <row r="238" spans="1:12" s="167" customFormat="1" x14ac:dyDescent="0.25">
      <c r="A238" s="183">
        <v>2</v>
      </c>
      <c r="B238" s="183">
        <v>4</v>
      </c>
      <c r="C238" s="183">
        <v>3</v>
      </c>
      <c r="D238" s="183">
        <v>2</v>
      </c>
      <c r="E238" s="131" t="s">
        <v>671</v>
      </c>
      <c r="F238" s="82">
        <f>SUM(F239:F240)</f>
        <v>4000000</v>
      </c>
      <c r="G238" s="133"/>
      <c r="H238" s="165"/>
      <c r="I238" s="178"/>
      <c r="L238" s="168"/>
    </row>
    <row r="239" spans="1:12" s="167" customFormat="1" x14ac:dyDescent="0.25">
      <c r="A239" s="179"/>
      <c r="B239" s="179"/>
      <c r="C239" s="179"/>
      <c r="D239" s="179"/>
      <c r="E239" s="84" t="s">
        <v>641</v>
      </c>
      <c r="F239" s="89">
        <f>[16]Sheet1!$E$13</f>
        <v>400000</v>
      </c>
      <c r="G239" s="133"/>
      <c r="H239" s="165"/>
      <c r="I239" s="178"/>
      <c r="L239" s="168"/>
    </row>
    <row r="240" spans="1:12" s="167" customFormat="1" x14ac:dyDescent="0.25">
      <c r="A240" s="179"/>
      <c r="B240" s="179"/>
      <c r="C240" s="179"/>
      <c r="D240" s="179"/>
      <c r="E240" s="84" t="s">
        <v>696</v>
      </c>
      <c r="F240" s="89">
        <f>[16]Sheet1!$E$12</f>
        <v>3600000</v>
      </c>
      <c r="G240" s="133"/>
      <c r="H240" s="165"/>
      <c r="I240" s="178"/>
      <c r="L240" s="168"/>
    </row>
    <row r="241" spans="1:12" s="167" customFormat="1" x14ac:dyDescent="0.25">
      <c r="A241" s="183">
        <v>2</v>
      </c>
      <c r="B241" s="183">
        <v>4</v>
      </c>
      <c r="C241" s="183">
        <v>3</v>
      </c>
      <c r="D241" s="183">
        <v>3</v>
      </c>
      <c r="E241" s="36" t="s">
        <v>450</v>
      </c>
      <c r="F241" s="35">
        <f>F242</f>
        <v>0</v>
      </c>
      <c r="G241" s="123"/>
      <c r="H241" s="165"/>
      <c r="I241" s="178"/>
      <c r="L241" s="168"/>
    </row>
    <row r="242" spans="1:12" s="167" customFormat="1" x14ac:dyDescent="0.25">
      <c r="A242" s="179"/>
      <c r="B242" s="179"/>
      <c r="C242" s="179"/>
      <c r="D242" s="179"/>
      <c r="E242" s="84" t="s">
        <v>697</v>
      </c>
      <c r="F242" s="82"/>
      <c r="G242" s="133"/>
      <c r="H242" s="165"/>
      <c r="I242" s="178"/>
      <c r="L242" s="168"/>
    </row>
    <row r="243" spans="1:12" s="167" customFormat="1" x14ac:dyDescent="0.25">
      <c r="A243" s="179"/>
      <c r="B243" s="179"/>
      <c r="C243" s="179"/>
      <c r="D243" s="179"/>
      <c r="E243" s="184" t="s">
        <v>698</v>
      </c>
      <c r="F243" s="174">
        <f>F244</f>
        <v>5000000</v>
      </c>
      <c r="G243" s="123" t="s">
        <v>561</v>
      </c>
      <c r="H243" s="165"/>
      <c r="I243" s="178"/>
      <c r="L243" s="168"/>
    </row>
    <row r="244" spans="1:12" s="167" customFormat="1" x14ac:dyDescent="0.25">
      <c r="A244" s="183">
        <v>2</v>
      </c>
      <c r="B244" s="183">
        <v>4</v>
      </c>
      <c r="C244" s="183">
        <v>3</v>
      </c>
      <c r="D244" s="183">
        <v>2</v>
      </c>
      <c r="E244" s="36" t="s">
        <v>671</v>
      </c>
      <c r="F244" s="210">
        <f>SUM(F245:F246)</f>
        <v>5000000</v>
      </c>
      <c r="G244" s="69"/>
      <c r="H244" s="165"/>
      <c r="I244" s="178"/>
      <c r="L244" s="168"/>
    </row>
    <row r="245" spans="1:12" s="167" customFormat="1" x14ac:dyDescent="0.25">
      <c r="A245" s="179"/>
      <c r="B245" s="179"/>
      <c r="C245" s="179"/>
      <c r="D245" s="179"/>
      <c r="E245" s="76" t="s">
        <v>699</v>
      </c>
      <c r="F245" s="35">
        <f>[17]Sheet1!$E$13</f>
        <v>1000000</v>
      </c>
      <c r="G245" s="69"/>
      <c r="H245" s="165"/>
      <c r="I245" s="178"/>
      <c r="L245" s="168"/>
    </row>
    <row r="246" spans="1:12" s="167" customFormat="1" x14ac:dyDescent="0.25">
      <c r="A246" s="179"/>
      <c r="B246" s="179"/>
      <c r="C246" s="179"/>
      <c r="D246" s="179"/>
      <c r="E246" s="76" t="s">
        <v>700</v>
      </c>
      <c r="F246" s="35">
        <v>4000000</v>
      </c>
      <c r="G246" s="69"/>
      <c r="H246" s="165"/>
      <c r="I246" s="178"/>
      <c r="L246" s="168"/>
    </row>
    <row r="247" spans="1:12" s="167" customFormat="1" x14ac:dyDescent="0.25">
      <c r="A247" s="179"/>
      <c r="B247" s="179"/>
      <c r="C247" s="179"/>
      <c r="D247" s="179"/>
      <c r="E247" s="184" t="s">
        <v>701</v>
      </c>
      <c r="F247" s="174">
        <f>F248+F251</f>
        <v>4467000</v>
      </c>
      <c r="G247" s="69" t="s">
        <v>561</v>
      </c>
      <c r="H247" s="165"/>
      <c r="I247" s="178"/>
      <c r="L247" s="168"/>
    </row>
    <row r="248" spans="1:12" s="167" customFormat="1" x14ac:dyDescent="0.25">
      <c r="A248" s="183">
        <v>2</v>
      </c>
      <c r="B248" s="183">
        <v>4</v>
      </c>
      <c r="C248" s="183">
        <v>3</v>
      </c>
      <c r="D248" s="183">
        <v>2</v>
      </c>
      <c r="E248" s="36" t="s">
        <v>671</v>
      </c>
      <c r="F248" s="35">
        <f>SUM(F249:F250)</f>
        <v>4467000</v>
      </c>
      <c r="G248" s="69"/>
      <c r="H248" s="165"/>
      <c r="I248" s="178"/>
      <c r="L248" s="168"/>
    </row>
    <row r="249" spans="1:12" s="167" customFormat="1" x14ac:dyDescent="0.25">
      <c r="A249" s="179"/>
      <c r="B249" s="179"/>
      <c r="C249" s="179"/>
      <c r="D249" s="179"/>
      <c r="E249" s="84" t="s">
        <v>699</v>
      </c>
      <c r="F249" s="82">
        <f>[18]Sheet1!$E$13</f>
        <v>467000</v>
      </c>
      <c r="G249" s="83"/>
      <c r="H249" s="165"/>
      <c r="I249" s="178"/>
      <c r="L249" s="168"/>
    </row>
    <row r="250" spans="1:12" s="167" customFormat="1" x14ac:dyDescent="0.25">
      <c r="A250" s="179"/>
      <c r="B250" s="179"/>
      <c r="C250" s="179"/>
      <c r="D250" s="179"/>
      <c r="E250" s="84" t="s">
        <v>702</v>
      </c>
      <c r="F250" s="82">
        <f>[18]Sheet1!$E$12</f>
        <v>4000000</v>
      </c>
      <c r="G250" s="83"/>
      <c r="H250" s="165"/>
      <c r="I250" s="178"/>
      <c r="L250" s="168"/>
    </row>
    <row r="251" spans="1:12" s="167" customFormat="1" x14ac:dyDescent="0.25">
      <c r="A251" s="183">
        <v>2</v>
      </c>
      <c r="B251" s="183">
        <v>4</v>
      </c>
      <c r="C251" s="183">
        <v>3</v>
      </c>
      <c r="D251" s="183">
        <v>3</v>
      </c>
      <c r="E251" s="131" t="s">
        <v>450</v>
      </c>
      <c r="F251" s="82">
        <f>SUM(F252:F253)</f>
        <v>0</v>
      </c>
      <c r="G251" s="83"/>
      <c r="H251" s="165"/>
      <c r="I251" s="178"/>
      <c r="L251" s="168"/>
    </row>
    <row r="252" spans="1:12" s="167" customFormat="1" x14ac:dyDescent="0.25">
      <c r="A252" s="179"/>
      <c r="B252" s="179"/>
      <c r="C252" s="179"/>
      <c r="D252" s="179"/>
      <c r="E252" s="84" t="s">
        <v>703</v>
      </c>
      <c r="F252" s="82"/>
      <c r="G252" s="83"/>
      <c r="H252" s="165"/>
      <c r="I252" s="178"/>
      <c r="L252" s="168"/>
    </row>
    <row r="253" spans="1:12" s="167" customFormat="1" x14ac:dyDescent="0.25">
      <c r="A253" s="179"/>
      <c r="B253" s="179"/>
      <c r="C253" s="179"/>
      <c r="D253" s="179"/>
      <c r="E253" s="84" t="s">
        <v>704</v>
      </c>
      <c r="F253" s="82"/>
      <c r="G253" s="83"/>
      <c r="H253" s="165"/>
      <c r="I253" s="178"/>
      <c r="L253" s="168"/>
    </row>
    <row r="254" spans="1:12" s="167" customFormat="1" ht="30" x14ac:dyDescent="0.25">
      <c r="A254" s="179"/>
      <c r="B254" s="179"/>
      <c r="C254" s="179"/>
      <c r="D254" s="179"/>
      <c r="E254" s="184" t="s">
        <v>705</v>
      </c>
      <c r="F254" s="134">
        <f>SUM(F255:F256)</f>
        <v>15000000</v>
      </c>
      <c r="G254" s="69" t="s">
        <v>561</v>
      </c>
      <c r="H254" s="165"/>
      <c r="I254" s="178"/>
      <c r="L254" s="168"/>
    </row>
    <row r="255" spans="1:12" s="167" customFormat="1" x14ac:dyDescent="0.25">
      <c r="A255" s="179">
        <v>2</v>
      </c>
      <c r="B255" s="179">
        <v>4</v>
      </c>
      <c r="C255" s="179">
        <v>3</v>
      </c>
      <c r="D255" s="179">
        <v>2</v>
      </c>
      <c r="E255" s="36" t="s">
        <v>671</v>
      </c>
      <c r="F255" s="82"/>
      <c r="G255" s="83"/>
      <c r="H255" s="165"/>
      <c r="I255" s="178"/>
      <c r="L255" s="168"/>
    </row>
    <row r="256" spans="1:12" s="167" customFormat="1" x14ac:dyDescent="0.25">
      <c r="A256" s="179"/>
      <c r="B256" s="179"/>
      <c r="C256" s="179"/>
      <c r="D256" s="179"/>
      <c r="E256" s="36" t="s">
        <v>450</v>
      </c>
      <c r="F256" s="82">
        <v>15000000</v>
      </c>
      <c r="G256" s="83"/>
      <c r="H256" s="165"/>
      <c r="I256" s="178"/>
      <c r="L256" s="168"/>
    </row>
    <row r="257" spans="1:12" s="167" customFormat="1" x14ac:dyDescent="0.25">
      <c r="A257" s="179"/>
      <c r="B257" s="179"/>
      <c r="C257" s="179"/>
      <c r="D257" s="179"/>
      <c r="E257" s="76" t="s">
        <v>706</v>
      </c>
      <c r="F257" s="82">
        <v>15000000</v>
      </c>
      <c r="G257" s="83"/>
      <c r="H257" s="165"/>
      <c r="I257" s="178"/>
      <c r="L257" s="168"/>
    </row>
    <row r="258" spans="1:12" x14ac:dyDescent="0.25">
      <c r="A258" s="31"/>
      <c r="B258" s="31"/>
      <c r="C258" s="31"/>
      <c r="D258" s="31"/>
      <c r="E258" s="185" t="s">
        <v>707</v>
      </c>
      <c r="F258" s="174">
        <f>F259</f>
        <v>10000000</v>
      </c>
      <c r="G258" s="69" t="s">
        <v>561</v>
      </c>
      <c r="H258" s="37"/>
      <c r="I258" s="41"/>
      <c r="L258" s="30"/>
    </row>
    <row r="259" spans="1:12" x14ac:dyDescent="0.25">
      <c r="A259" s="80">
        <v>2</v>
      </c>
      <c r="B259" s="80">
        <v>4</v>
      </c>
      <c r="C259" s="80">
        <v>3</v>
      </c>
      <c r="D259" s="80">
        <v>2</v>
      </c>
      <c r="E259" s="131" t="s">
        <v>689</v>
      </c>
      <c r="F259" s="82">
        <v>10000000</v>
      </c>
      <c r="G259" s="83"/>
      <c r="H259" s="37"/>
      <c r="I259" s="41"/>
      <c r="L259" s="30"/>
    </row>
    <row r="260" spans="1:12" x14ac:dyDescent="0.25">
      <c r="A260" s="80"/>
      <c r="B260" s="80"/>
      <c r="C260" s="80"/>
      <c r="D260" s="80"/>
      <c r="E260" s="186" t="s">
        <v>673</v>
      </c>
      <c r="F260" s="82">
        <f>[19]Sheet1!$E$12</f>
        <v>2250000</v>
      </c>
      <c r="G260" s="83"/>
      <c r="H260" s="37"/>
      <c r="I260" s="41"/>
      <c r="L260" s="30"/>
    </row>
    <row r="261" spans="1:12" x14ac:dyDescent="0.25">
      <c r="A261" s="80"/>
      <c r="B261" s="80"/>
      <c r="C261" s="80"/>
      <c r="D261" s="80"/>
      <c r="E261" s="170" t="s">
        <v>708</v>
      </c>
      <c r="F261" s="82">
        <f>[19]Sheet1!$E$13</f>
        <v>6750000</v>
      </c>
      <c r="G261" s="83"/>
      <c r="H261" s="37"/>
      <c r="I261" s="41"/>
      <c r="L261" s="30"/>
    </row>
    <row r="262" spans="1:12" x14ac:dyDescent="0.25">
      <c r="A262" s="80"/>
      <c r="B262" s="80"/>
      <c r="C262" s="80"/>
      <c r="D262" s="80"/>
      <c r="E262" s="170" t="s">
        <v>709</v>
      </c>
      <c r="F262" s="82">
        <f>[19]Sheet1!$E$14</f>
        <v>100000</v>
      </c>
      <c r="G262" s="83"/>
      <c r="H262" s="37"/>
      <c r="I262" s="41"/>
      <c r="L262" s="30"/>
    </row>
    <row r="263" spans="1:12" x14ac:dyDescent="0.25">
      <c r="A263" s="79"/>
      <c r="B263" s="79"/>
      <c r="C263" s="79"/>
      <c r="D263" s="79"/>
      <c r="E263" s="170" t="s">
        <v>683</v>
      </c>
      <c r="F263" s="82">
        <f>[19]Sheet1!$E$15</f>
        <v>900000</v>
      </c>
      <c r="G263" s="83"/>
      <c r="H263" s="37"/>
      <c r="I263" s="41"/>
      <c r="L263" s="30"/>
    </row>
    <row r="264" spans="1:12" x14ac:dyDescent="0.25">
      <c r="A264" s="31"/>
      <c r="B264" s="31"/>
      <c r="C264" s="31"/>
      <c r="D264" s="31"/>
      <c r="E264" s="118" t="s">
        <v>747</v>
      </c>
      <c r="F264" s="174">
        <f>F265</f>
        <v>5000000</v>
      </c>
      <c r="G264" s="182" t="s">
        <v>566</v>
      </c>
      <c r="H264" s="37"/>
      <c r="I264" s="41"/>
      <c r="L264" s="30"/>
    </row>
    <row r="265" spans="1:12" x14ac:dyDescent="0.25">
      <c r="A265" s="80">
        <v>2</v>
      </c>
      <c r="B265" s="80">
        <v>4</v>
      </c>
      <c r="C265" s="80">
        <v>3</v>
      </c>
      <c r="D265" s="80">
        <v>2</v>
      </c>
      <c r="E265" s="131" t="s">
        <v>671</v>
      </c>
      <c r="F265" s="211">
        <f>SUM(F266:F268)</f>
        <v>5000000</v>
      </c>
      <c r="G265" s="187"/>
      <c r="H265" s="37"/>
      <c r="I265" s="41"/>
      <c r="L265" s="30"/>
    </row>
    <row r="266" spans="1:12" x14ac:dyDescent="0.25">
      <c r="A266" s="79"/>
      <c r="B266" s="79"/>
      <c r="C266" s="79"/>
      <c r="D266" s="79"/>
      <c r="E266" s="188" t="s">
        <v>641</v>
      </c>
      <c r="F266" s="82">
        <f>[20]Sheet1!$E$14</f>
        <v>1150000</v>
      </c>
      <c r="G266" s="83"/>
      <c r="H266" s="37"/>
      <c r="I266" s="41"/>
      <c r="L266" s="30"/>
    </row>
    <row r="267" spans="1:12" x14ac:dyDescent="0.25">
      <c r="A267" s="80"/>
      <c r="B267" s="80"/>
      <c r="C267" s="80"/>
      <c r="D267" s="80"/>
      <c r="E267" s="188" t="s">
        <v>640</v>
      </c>
      <c r="F267" s="82">
        <f>[20]Sheet1!$E$12</f>
        <v>1350000</v>
      </c>
      <c r="G267" s="83"/>
      <c r="H267" s="37"/>
      <c r="I267" s="41"/>
      <c r="L267" s="30"/>
    </row>
    <row r="268" spans="1:12" x14ac:dyDescent="0.25">
      <c r="A268" s="79"/>
      <c r="B268" s="79"/>
      <c r="C268" s="79"/>
      <c r="D268" s="79"/>
      <c r="E268" s="188" t="s">
        <v>597</v>
      </c>
      <c r="F268" s="82">
        <f>[20]Sheet1!$E$13</f>
        <v>2500000</v>
      </c>
      <c r="G268" s="83"/>
      <c r="H268" s="37"/>
      <c r="I268" s="41"/>
      <c r="L268" s="30"/>
    </row>
    <row r="269" spans="1:12" s="167" customFormat="1" x14ac:dyDescent="0.25">
      <c r="A269" s="113">
        <v>2</v>
      </c>
      <c r="B269" s="113">
        <v>4</v>
      </c>
      <c r="C269" s="113">
        <v>4</v>
      </c>
      <c r="D269" s="113"/>
      <c r="E269" s="114" t="s">
        <v>710</v>
      </c>
      <c r="F269" s="136">
        <v>0</v>
      </c>
      <c r="G269" s="137"/>
      <c r="H269" s="165"/>
      <c r="I269" s="178"/>
      <c r="L269" s="168"/>
    </row>
    <row r="270" spans="1:12" x14ac:dyDescent="0.25">
      <c r="A270" s="80">
        <v>2</v>
      </c>
      <c r="B270" s="80">
        <v>4</v>
      </c>
      <c r="C270" s="80">
        <v>4</v>
      </c>
      <c r="D270" s="80">
        <v>2</v>
      </c>
      <c r="E270" s="131" t="s">
        <v>671</v>
      </c>
      <c r="F270" s="211"/>
      <c r="G270" s="187"/>
      <c r="H270" s="37"/>
      <c r="I270" s="41"/>
      <c r="L270" s="30"/>
    </row>
    <row r="271" spans="1:12" x14ac:dyDescent="0.25">
      <c r="A271" s="79"/>
      <c r="B271" s="79"/>
      <c r="C271" s="79"/>
      <c r="D271" s="79"/>
      <c r="E271" s="188" t="s">
        <v>641</v>
      </c>
      <c r="F271" s="82"/>
      <c r="G271" s="83"/>
      <c r="H271" s="37"/>
      <c r="I271" s="41"/>
      <c r="L271" s="30"/>
    </row>
    <row r="272" spans="1:12" x14ac:dyDescent="0.25">
      <c r="A272" s="80"/>
      <c r="B272" s="80"/>
      <c r="C272" s="80"/>
      <c r="D272" s="80"/>
      <c r="E272" s="188" t="s">
        <v>640</v>
      </c>
      <c r="F272" s="82"/>
      <c r="G272" s="83"/>
      <c r="H272" s="37"/>
      <c r="I272" s="41"/>
      <c r="L272" s="30"/>
    </row>
    <row r="273" spans="1:12" x14ac:dyDescent="0.25">
      <c r="A273" s="79"/>
      <c r="B273" s="79"/>
      <c r="C273" s="79"/>
      <c r="D273" s="79"/>
      <c r="E273" s="188" t="s">
        <v>597</v>
      </c>
      <c r="F273" s="82"/>
      <c r="G273" s="83"/>
      <c r="H273" s="37"/>
      <c r="I273" s="41"/>
      <c r="L273" s="30"/>
    </row>
    <row r="274" spans="1:12" ht="30" x14ac:dyDescent="0.25">
      <c r="A274" s="171">
        <v>2</v>
      </c>
      <c r="B274" s="171">
        <v>4</v>
      </c>
      <c r="C274" s="171">
        <v>5</v>
      </c>
      <c r="D274" s="171"/>
      <c r="E274" s="114" t="s">
        <v>711</v>
      </c>
      <c r="F274" s="136">
        <f>F275+F280+F285</f>
        <v>17150000</v>
      </c>
      <c r="G274" s="137" t="s">
        <v>561</v>
      </c>
      <c r="H274" s="37"/>
      <c r="I274" s="41"/>
      <c r="L274" s="30"/>
    </row>
    <row r="275" spans="1:12" x14ac:dyDescent="0.25">
      <c r="A275" s="31"/>
      <c r="B275" s="31"/>
      <c r="C275" s="31"/>
      <c r="D275" s="31"/>
      <c r="E275" s="184" t="s">
        <v>712</v>
      </c>
      <c r="F275" s="61">
        <f>F276</f>
        <v>5000000</v>
      </c>
      <c r="G275" s="69"/>
      <c r="H275" s="37"/>
      <c r="I275" s="41"/>
      <c r="L275" s="30"/>
    </row>
    <row r="276" spans="1:12" x14ac:dyDescent="0.25">
      <c r="A276" s="80">
        <v>2</v>
      </c>
      <c r="B276" s="80">
        <v>4</v>
      </c>
      <c r="C276" s="80">
        <v>5</v>
      </c>
      <c r="D276" s="80">
        <v>2</v>
      </c>
      <c r="E276" s="131" t="s">
        <v>671</v>
      </c>
      <c r="F276" s="82">
        <v>5000000</v>
      </c>
      <c r="G276" s="83"/>
      <c r="H276" s="37"/>
      <c r="I276" s="41"/>
      <c r="L276" s="30"/>
    </row>
    <row r="277" spans="1:12" x14ac:dyDescent="0.25">
      <c r="A277" s="79"/>
      <c r="B277" s="79"/>
      <c r="C277" s="79"/>
      <c r="D277" s="79"/>
      <c r="E277" s="188" t="s">
        <v>699</v>
      </c>
      <c r="F277" s="82">
        <f>[21]Sheet1!$E$12</f>
        <v>800000</v>
      </c>
      <c r="G277" s="83"/>
      <c r="H277" s="37"/>
      <c r="I277" s="41"/>
      <c r="L277" s="30"/>
    </row>
    <row r="278" spans="1:12" x14ac:dyDescent="0.25">
      <c r="A278" s="79"/>
      <c r="B278" s="79"/>
      <c r="C278" s="79"/>
      <c r="D278" s="79"/>
      <c r="E278" s="188" t="s">
        <v>713</v>
      </c>
      <c r="F278" s="82">
        <f>[21]Sheet1!$E$13</f>
        <v>1200000</v>
      </c>
      <c r="G278" s="83"/>
      <c r="H278" s="37"/>
      <c r="I278" s="41"/>
      <c r="L278" s="30"/>
    </row>
    <row r="279" spans="1:12" x14ac:dyDescent="0.25">
      <c r="A279" s="80"/>
      <c r="B279" s="80"/>
      <c r="C279" s="80"/>
      <c r="D279" s="80"/>
      <c r="E279" s="170" t="s">
        <v>714</v>
      </c>
      <c r="F279" s="82">
        <f>[21]Sheet1!$E$14</f>
        <v>3000000</v>
      </c>
      <c r="G279" s="83"/>
      <c r="H279" s="37"/>
      <c r="I279" s="41"/>
      <c r="L279" s="30"/>
    </row>
    <row r="280" spans="1:12" x14ac:dyDescent="0.25">
      <c r="A280" s="31"/>
      <c r="B280" s="31"/>
      <c r="C280" s="31"/>
      <c r="D280" s="31"/>
      <c r="E280" s="162" t="s">
        <v>715</v>
      </c>
      <c r="F280" s="189">
        <f>F281</f>
        <v>7150000</v>
      </c>
      <c r="G280" s="69"/>
      <c r="H280" s="37"/>
      <c r="I280" s="190">
        <v>6903200</v>
      </c>
      <c r="L280" s="30"/>
    </row>
    <row r="281" spans="1:12" x14ac:dyDescent="0.25">
      <c r="A281" s="129">
        <v>2</v>
      </c>
      <c r="B281" s="129">
        <v>4</v>
      </c>
      <c r="C281" s="129">
        <v>5</v>
      </c>
      <c r="D281" s="129">
        <v>2</v>
      </c>
      <c r="E281" s="36" t="s">
        <v>671</v>
      </c>
      <c r="F281" s="212">
        <f>SUM(F282:F284)</f>
        <v>7150000</v>
      </c>
      <c r="G281" s="69"/>
      <c r="H281" s="37"/>
      <c r="I281" s="41"/>
      <c r="L281" s="30"/>
    </row>
    <row r="282" spans="1:12" x14ac:dyDescent="0.25">
      <c r="A282" s="31"/>
      <c r="B282" s="31"/>
      <c r="C282" s="31"/>
      <c r="D282" s="31"/>
      <c r="E282" s="154" t="s">
        <v>683</v>
      </c>
      <c r="F282" s="89">
        <f>[22]Sheet1!$E$13</f>
        <v>400000</v>
      </c>
      <c r="G282" s="69"/>
      <c r="H282" s="37"/>
      <c r="I282" s="41">
        <f>F280-I280</f>
        <v>246800</v>
      </c>
      <c r="L282" s="30"/>
    </row>
    <row r="283" spans="1:12" x14ac:dyDescent="0.25">
      <c r="A283" s="31"/>
      <c r="B283" s="31"/>
      <c r="C283" s="31"/>
      <c r="D283" s="31"/>
      <c r="E283" s="154" t="s">
        <v>716</v>
      </c>
      <c r="F283" s="89">
        <f>[22]Sheet1!$E$12</f>
        <v>5500000</v>
      </c>
      <c r="G283" s="69"/>
      <c r="H283" s="37"/>
      <c r="I283" s="41"/>
      <c r="L283" s="30"/>
    </row>
    <row r="284" spans="1:12" x14ac:dyDescent="0.25">
      <c r="A284" s="31"/>
      <c r="B284" s="31"/>
      <c r="C284" s="31"/>
      <c r="D284" s="31"/>
      <c r="E284" s="154" t="s">
        <v>640</v>
      </c>
      <c r="F284" s="89">
        <f>[22]Sheet1!$E$14</f>
        <v>1250000</v>
      </c>
      <c r="G284" s="69"/>
      <c r="H284" s="37"/>
      <c r="I284" s="41"/>
      <c r="L284" s="30"/>
    </row>
    <row r="285" spans="1:12" x14ac:dyDescent="0.25">
      <c r="A285" s="31"/>
      <c r="B285" s="31"/>
      <c r="C285" s="31"/>
      <c r="D285" s="31"/>
      <c r="E285" s="162" t="s">
        <v>717</v>
      </c>
      <c r="F285" s="175">
        <f>F286</f>
        <v>5000000</v>
      </c>
      <c r="G285" s="69"/>
      <c r="H285" s="37"/>
      <c r="I285" s="41"/>
      <c r="L285" s="30"/>
    </row>
    <row r="286" spans="1:12" x14ac:dyDescent="0.25">
      <c r="A286" s="80">
        <v>2</v>
      </c>
      <c r="B286" s="80">
        <v>4</v>
      </c>
      <c r="C286" s="80">
        <v>5</v>
      </c>
      <c r="D286" s="80">
        <v>2</v>
      </c>
      <c r="E286" s="131" t="s">
        <v>671</v>
      </c>
      <c r="F286" s="212">
        <v>5000000</v>
      </c>
      <c r="G286" s="83"/>
      <c r="H286" s="37"/>
      <c r="I286" s="41"/>
      <c r="L286" s="30"/>
    </row>
    <row r="287" spans="1:12" x14ac:dyDescent="0.25">
      <c r="A287" s="79"/>
      <c r="B287" s="79"/>
      <c r="C287" s="79"/>
      <c r="D287" s="79"/>
      <c r="E287" s="170" t="s">
        <v>683</v>
      </c>
      <c r="F287" s="89">
        <f>[23]Sheet1!$E$14</f>
        <v>200000</v>
      </c>
      <c r="G287" s="83"/>
      <c r="H287" s="37"/>
      <c r="I287" s="41"/>
      <c r="L287" s="30"/>
    </row>
    <row r="288" spans="1:12" x14ac:dyDescent="0.25">
      <c r="A288" s="79"/>
      <c r="B288" s="79"/>
      <c r="C288" s="79"/>
      <c r="D288" s="79"/>
      <c r="E288" s="170" t="s">
        <v>718</v>
      </c>
      <c r="F288" s="89">
        <f>[23]Sheet1!$E$13</f>
        <v>2400000</v>
      </c>
      <c r="G288" s="83"/>
      <c r="H288" s="37"/>
      <c r="I288" s="41"/>
      <c r="L288" s="30"/>
    </row>
    <row r="289" spans="1:12" x14ac:dyDescent="0.25">
      <c r="A289" s="79"/>
      <c r="B289" s="79"/>
      <c r="C289" s="79"/>
      <c r="D289" s="79"/>
      <c r="E289" s="170" t="s">
        <v>640</v>
      </c>
      <c r="F289" s="89">
        <f>[23]Sheet1!$E$12</f>
        <v>2400000</v>
      </c>
      <c r="G289" s="83"/>
      <c r="H289" s="37"/>
      <c r="I289" s="41"/>
      <c r="L289" s="30"/>
    </row>
    <row r="290" spans="1:12" x14ac:dyDescent="0.25">
      <c r="A290" s="64">
        <v>2</v>
      </c>
      <c r="B290" s="64">
        <v>4</v>
      </c>
      <c r="C290" s="64">
        <v>6</v>
      </c>
      <c r="D290" s="64"/>
      <c r="E290" s="156" t="s">
        <v>719</v>
      </c>
      <c r="F290" s="152"/>
      <c r="G290" s="67"/>
      <c r="H290" s="37"/>
      <c r="I290" s="41"/>
      <c r="L290" s="30"/>
    </row>
    <row r="291" spans="1:12" x14ac:dyDescent="0.25">
      <c r="A291" s="80">
        <v>2</v>
      </c>
      <c r="B291" s="80">
        <v>4</v>
      </c>
      <c r="C291" s="80">
        <v>6</v>
      </c>
      <c r="D291" s="80">
        <v>2</v>
      </c>
      <c r="E291" s="131" t="s">
        <v>671</v>
      </c>
      <c r="F291" s="213"/>
      <c r="G291" s="83"/>
      <c r="H291" s="37"/>
      <c r="I291" s="41"/>
      <c r="L291" s="30"/>
    </row>
    <row r="292" spans="1:12" x14ac:dyDescent="0.25">
      <c r="A292" s="79">
        <v>2</v>
      </c>
      <c r="B292" s="79">
        <v>4</v>
      </c>
      <c r="C292" s="79">
        <v>6</v>
      </c>
      <c r="D292" s="79">
        <v>3</v>
      </c>
      <c r="E292" s="81" t="s">
        <v>450</v>
      </c>
      <c r="F292" s="35"/>
      <c r="G292" s="83"/>
      <c r="H292" s="37"/>
      <c r="I292" s="41"/>
      <c r="L292" s="30"/>
    </row>
    <row r="293" spans="1:12" x14ac:dyDescent="0.25">
      <c r="A293" s="64">
        <v>2</v>
      </c>
      <c r="B293" s="64">
        <v>4</v>
      </c>
      <c r="C293" s="64">
        <v>7</v>
      </c>
      <c r="D293" s="64"/>
      <c r="E293" s="191" t="s">
        <v>720</v>
      </c>
      <c r="F293" s="152"/>
      <c r="G293" s="67"/>
      <c r="H293" s="37"/>
      <c r="I293" s="41"/>
      <c r="L293" s="30"/>
    </row>
    <row r="294" spans="1:12" x14ac:dyDescent="0.25">
      <c r="A294" s="80">
        <v>2</v>
      </c>
      <c r="B294" s="80">
        <v>4</v>
      </c>
      <c r="C294" s="80">
        <v>7</v>
      </c>
      <c r="D294" s="80">
        <v>2</v>
      </c>
      <c r="E294" s="131" t="s">
        <v>671</v>
      </c>
      <c r="F294" s="35"/>
      <c r="G294" s="83"/>
      <c r="H294" s="37"/>
      <c r="I294" s="41"/>
      <c r="L294" s="30"/>
    </row>
    <row r="295" spans="1:12" x14ac:dyDescent="0.25">
      <c r="A295" s="79">
        <v>2</v>
      </c>
      <c r="B295" s="79">
        <v>4</v>
      </c>
      <c r="C295" s="79">
        <v>7</v>
      </c>
      <c r="D295" s="79">
        <v>3</v>
      </c>
      <c r="E295" s="81" t="s">
        <v>450</v>
      </c>
      <c r="F295" s="35"/>
      <c r="G295" s="83"/>
      <c r="H295" s="37"/>
      <c r="I295" s="41"/>
      <c r="L295" s="30"/>
    </row>
    <row r="296" spans="1:12" x14ac:dyDescent="0.25">
      <c r="A296" s="147">
        <v>2</v>
      </c>
      <c r="B296" s="147">
        <v>5</v>
      </c>
      <c r="C296" s="147"/>
      <c r="D296" s="147"/>
      <c r="E296" s="148" t="s">
        <v>721</v>
      </c>
      <c r="F296" s="149"/>
      <c r="G296" s="148"/>
      <c r="H296" s="37"/>
    </row>
    <row r="297" spans="1:12" x14ac:dyDescent="0.25">
      <c r="A297" s="64">
        <v>2</v>
      </c>
      <c r="B297" s="64">
        <v>5</v>
      </c>
      <c r="C297" s="86">
        <v>1</v>
      </c>
      <c r="D297" s="64"/>
      <c r="E297" s="151" t="s">
        <v>722</v>
      </c>
      <c r="F297" s="152"/>
      <c r="G297" s="151"/>
      <c r="H297" s="37"/>
      <c r="I297" s="41"/>
      <c r="J297" s="30"/>
    </row>
    <row r="298" spans="1:12" x14ac:dyDescent="0.25">
      <c r="A298" s="31">
        <v>2</v>
      </c>
      <c r="B298" s="31">
        <v>5</v>
      </c>
      <c r="C298" s="129">
        <v>1</v>
      </c>
      <c r="D298" s="31">
        <v>2</v>
      </c>
      <c r="E298" s="36" t="s">
        <v>723</v>
      </c>
      <c r="F298" s="35"/>
      <c r="G298" s="36"/>
      <c r="H298" s="37"/>
      <c r="I298" s="41"/>
      <c r="J298" s="30"/>
    </row>
    <row r="299" spans="1:12" x14ac:dyDescent="0.25">
      <c r="A299" s="129"/>
      <c r="B299" s="129"/>
      <c r="C299" s="129"/>
      <c r="D299" s="129"/>
      <c r="E299" s="140" t="s">
        <v>724</v>
      </c>
      <c r="F299" s="192"/>
      <c r="G299" s="192"/>
      <c r="H299" s="144"/>
      <c r="L299" s="30"/>
    </row>
    <row r="300" spans="1:12" x14ac:dyDescent="0.25">
      <c r="A300" s="31"/>
      <c r="B300" s="31"/>
      <c r="C300" s="31"/>
      <c r="D300" s="31"/>
      <c r="E300" s="140" t="s">
        <v>725</v>
      </c>
      <c r="F300" s="192"/>
      <c r="G300" s="192"/>
      <c r="H300" s="37"/>
    </row>
    <row r="301" spans="1:12" x14ac:dyDescent="0.25">
      <c r="A301" s="31"/>
      <c r="B301" s="31"/>
      <c r="C301" s="31"/>
      <c r="D301" s="31"/>
      <c r="E301" s="154" t="s">
        <v>726</v>
      </c>
      <c r="F301" s="192"/>
      <c r="G301" s="192"/>
      <c r="H301" s="37"/>
    </row>
    <row r="302" spans="1:12" x14ac:dyDescent="0.25">
      <c r="A302" s="31"/>
      <c r="B302" s="31"/>
      <c r="C302" s="31"/>
      <c r="D302" s="31"/>
      <c r="E302" s="154"/>
      <c r="F302" s="192"/>
      <c r="G302" s="192"/>
      <c r="H302" s="37"/>
      <c r="I302" s="41">
        <f>F32</f>
        <v>1267489256</v>
      </c>
    </row>
    <row r="303" spans="1:12" x14ac:dyDescent="0.25">
      <c r="A303" s="147"/>
      <c r="B303" s="147"/>
      <c r="C303" s="147"/>
      <c r="D303" s="147"/>
      <c r="E303" s="148" t="s">
        <v>727</v>
      </c>
      <c r="F303" s="193">
        <f>F34+F109+F181+F214</f>
        <v>1567413256</v>
      </c>
      <c r="G303" s="148"/>
      <c r="H303" s="37"/>
      <c r="I303" s="41">
        <f>F32-F303</f>
        <v>-299924000</v>
      </c>
      <c r="J303" s="30"/>
    </row>
    <row r="304" spans="1:12" x14ac:dyDescent="0.25">
      <c r="A304" s="31"/>
      <c r="B304" s="31"/>
      <c r="C304" s="31"/>
      <c r="D304" s="31"/>
      <c r="E304" s="194" t="s">
        <v>728</v>
      </c>
      <c r="F304" s="48">
        <f>F32-F303</f>
        <v>-299924000</v>
      </c>
      <c r="G304" s="36"/>
      <c r="H304" s="37"/>
      <c r="I304" s="41">
        <f>F304-F315</f>
        <v>-299924000</v>
      </c>
    </row>
    <row r="305" spans="1:12" x14ac:dyDescent="0.25">
      <c r="A305" s="31">
        <v>3</v>
      </c>
      <c r="B305" s="31"/>
      <c r="C305" s="31"/>
      <c r="D305" s="31"/>
      <c r="E305" s="36" t="s">
        <v>519</v>
      </c>
      <c r="F305" s="35"/>
      <c r="G305" s="36"/>
      <c r="H305" s="37"/>
      <c r="I305" s="41">
        <f>L23</f>
        <v>299924000</v>
      </c>
    </row>
    <row r="306" spans="1:12" x14ac:dyDescent="0.25">
      <c r="A306" s="31">
        <v>3</v>
      </c>
      <c r="B306" s="31">
        <v>1</v>
      </c>
      <c r="C306" s="31"/>
      <c r="D306" s="31"/>
      <c r="E306" s="194" t="s">
        <v>520</v>
      </c>
      <c r="F306" s="35"/>
      <c r="G306" s="36"/>
      <c r="H306" s="37"/>
      <c r="I306" s="41">
        <f>I305+F304</f>
        <v>0</v>
      </c>
    </row>
    <row r="307" spans="1:12" x14ac:dyDescent="0.25">
      <c r="A307" s="183">
        <v>3</v>
      </c>
      <c r="B307" s="183">
        <v>1</v>
      </c>
      <c r="C307" s="183"/>
      <c r="D307" s="183"/>
      <c r="E307" s="36" t="s">
        <v>729</v>
      </c>
      <c r="F307" s="39">
        <f>F308</f>
        <v>4293000</v>
      </c>
      <c r="G307" s="36"/>
      <c r="H307" s="37"/>
      <c r="L307" s="30"/>
    </row>
    <row r="308" spans="1:12" x14ac:dyDescent="0.25">
      <c r="A308" s="183">
        <v>3</v>
      </c>
      <c r="B308" s="183">
        <v>1</v>
      </c>
      <c r="C308" s="183">
        <v>1</v>
      </c>
      <c r="D308" s="183">
        <v>1</v>
      </c>
      <c r="E308" s="36" t="s">
        <v>730</v>
      </c>
      <c r="F308" s="23">
        <v>4293000</v>
      </c>
      <c r="G308" s="36"/>
      <c r="H308" s="37"/>
      <c r="L308" s="30"/>
    </row>
    <row r="309" spans="1:12" x14ac:dyDescent="0.25">
      <c r="A309" s="161">
        <v>3</v>
      </c>
      <c r="B309" s="161">
        <v>1</v>
      </c>
      <c r="C309" s="161">
        <v>2</v>
      </c>
      <c r="D309" s="129"/>
      <c r="E309" s="36" t="s">
        <v>731</v>
      </c>
      <c r="F309" s="35"/>
      <c r="G309" s="36"/>
      <c r="H309" s="37"/>
      <c r="I309" s="41"/>
      <c r="J309" s="30"/>
      <c r="L309" s="30"/>
    </row>
    <row r="310" spans="1:12" x14ac:dyDescent="0.25">
      <c r="A310" s="161">
        <v>3</v>
      </c>
      <c r="B310" s="161">
        <v>1</v>
      </c>
      <c r="C310" s="161">
        <v>3</v>
      </c>
      <c r="D310" s="129"/>
      <c r="E310" s="36" t="s">
        <v>732</v>
      </c>
      <c r="F310" s="35"/>
      <c r="G310" s="36"/>
      <c r="H310" s="37"/>
      <c r="L310" s="30"/>
    </row>
    <row r="311" spans="1:12" x14ac:dyDescent="0.25">
      <c r="A311" s="129"/>
      <c r="B311" s="129"/>
      <c r="C311" s="129"/>
      <c r="D311" s="161"/>
      <c r="E311" s="36" t="s">
        <v>733</v>
      </c>
      <c r="F311" s="39"/>
      <c r="G311" s="36"/>
      <c r="H311" s="37"/>
    </row>
    <row r="312" spans="1:12" x14ac:dyDescent="0.25">
      <c r="A312" s="129"/>
      <c r="B312" s="129"/>
      <c r="C312" s="129"/>
      <c r="D312" s="161"/>
      <c r="E312" s="36"/>
      <c r="F312" s="39"/>
      <c r="G312" s="36"/>
      <c r="H312" s="37"/>
      <c r="I312" s="60">
        <f>F311</f>
        <v>0</v>
      </c>
      <c r="J312" s="61"/>
    </row>
    <row r="313" spans="1:12" x14ac:dyDescent="0.25">
      <c r="A313" s="161">
        <v>3</v>
      </c>
      <c r="B313" s="161">
        <v>2</v>
      </c>
      <c r="C313" s="28"/>
      <c r="D313" s="161"/>
      <c r="E313" s="194" t="s">
        <v>734</v>
      </c>
      <c r="F313" s="35"/>
      <c r="G313" s="36"/>
      <c r="H313" s="37"/>
    </row>
    <row r="314" spans="1:12" x14ac:dyDescent="0.25">
      <c r="A314" s="161">
        <v>3</v>
      </c>
      <c r="B314" s="161">
        <v>2</v>
      </c>
      <c r="C314" s="161">
        <v>1</v>
      </c>
      <c r="D314" s="31"/>
      <c r="E314" s="36" t="s">
        <v>735</v>
      </c>
      <c r="F314" s="35"/>
      <c r="G314" s="36"/>
      <c r="H314" s="37"/>
    </row>
    <row r="315" spans="1:12" x14ac:dyDescent="0.25">
      <c r="A315" s="195">
        <v>3</v>
      </c>
      <c r="B315" s="195">
        <v>2</v>
      </c>
      <c r="C315" s="195">
        <v>2</v>
      </c>
      <c r="D315" s="196"/>
      <c r="E315" s="162" t="s">
        <v>736</v>
      </c>
      <c r="F315" s="39">
        <f>F316</f>
        <v>0</v>
      </c>
      <c r="G315" s="182"/>
      <c r="H315" s="37"/>
      <c r="I315" s="41"/>
      <c r="J315" s="30"/>
    </row>
    <row r="316" spans="1:12" x14ac:dyDescent="0.25">
      <c r="A316" s="161"/>
      <c r="B316" s="161"/>
      <c r="C316" s="161"/>
      <c r="D316" s="31"/>
      <c r="E316" s="197" t="s">
        <v>737</v>
      </c>
      <c r="F316" s="198"/>
      <c r="G316" s="69"/>
      <c r="H316" s="37"/>
      <c r="I316" s="41"/>
      <c r="J316" s="30"/>
    </row>
    <row r="317" spans="1:12" x14ac:dyDescent="0.25">
      <c r="A317" s="31"/>
      <c r="B317" s="31"/>
      <c r="C317" s="31"/>
      <c r="D317" s="31"/>
      <c r="E317" s="36" t="s">
        <v>738</v>
      </c>
      <c r="F317" s="198"/>
      <c r="G317" s="36"/>
      <c r="H317" s="37"/>
    </row>
    <row r="318" spans="1:12" ht="13.5" customHeight="1" x14ac:dyDescent="0.25">
      <c r="A318" s="31"/>
      <c r="B318" s="31"/>
      <c r="C318" s="31"/>
      <c r="D318" s="31"/>
      <c r="E318" s="126"/>
      <c r="F318" s="126"/>
      <c r="G318" s="126"/>
      <c r="H318" s="37"/>
    </row>
    <row r="319" spans="1:12" hidden="1" x14ac:dyDescent="0.25">
      <c r="A319" s="199"/>
      <c r="B319" s="199"/>
      <c r="C319" s="199"/>
      <c r="D319" s="199"/>
      <c r="H319" s="37"/>
    </row>
    <row r="320" spans="1:12" x14ac:dyDescent="0.25">
      <c r="A320" s="33"/>
      <c r="B320" s="33"/>
      <c r="C320" s="33"/>
      <c r="D320" s="33"/>
      <c r="H320" s="37"/>
    </row>
    <row r="321" spans="1:13" x14ac:dyDescent="0.25">
      <c r="A321" s="28"/>
      <c r="B321" s="28"/>
      <c r="C321" s="33"/>
      <c r="D321" s="200"/>
      <c r="F321" s="28" t="s">
        <v>739</v>
      </c>
      <c r="G321" s="28"/>
      <c r="H321" s="37"/>
    </row>
    <row r="322" spans="1:13" x14ac:dyDescent="0.25">
      <c r="A322" s="28"/>
      <c r="B322" s="28"/>
      <c r="C322" s="28"/>
      <c r="D322" s="28"/>
      <c r="F322" s="28"/>
      <c r="G322" s="28"/>
      <c r="H322" s="37"/>
    </row>
    <row r="323" spans="1:13" x14ac:dyDescent="0.25">
      <c r="A323" s="28"/>
      <c r="B323" s="28"/>
      <c r="C323" s="28"/>
      <c r="D323" s="28"/>
      <c r="G323" s="28"/>
      <c r="H323" s="37"/>
    </row>
    <row r="324" spans="1:13" x14ac:dyDescent="0.25">
      <c r="A324" s="28"/>
      <c r="B324" s="28"/>
      <c r="C324" s="28"/>
      <c r="D324" s="28"/>
      <c r="E324" s="28"/>
      <c r="F324" s="28"/>
      <c r="G324" s="28"/>
      <c r="H324" s="37"/>
    </row>
    <row r="325" spans="1:13" x14ac:dyDescent="0.25">
      <c r="A325" s="28"/>
      <c r="B325" s="28"/>
      <c r="C325" s="28"/>
      <c r="D325" s="28"/>
      <c r="E325" s="28"/>
      <c r="F325" s="28" t="s">
        <v>740</v>
      </c>
      <c r="G325" s="28"/>
      <c r="H325" s="37"/>
    </row>
    <row r="326" spans="1:13" x14ac:dyDescent="0.25">
      <c r="A326" s="28"/>
      <c r="B326" s="28"/>
      <c r="C326" s="28"/>
      <c r="D326" s="28"/>
      <c r="E326" s="28"/>
      <c r="F326" s="22"/>
      <c r="G326" s="28"/>
      <c r="H326" s="37"/>
    </row>
    <row r="327" spans="1:13" x14ac:dyDescent="0.25">
      <c r="A327" s="28"/>
      <c r="B327" s="28"/>
      <c r="C327" s="28"/>
      <c r="D327" s="28"/>
      <c r="F327" s="22"/>
    </row>
    <row r="328" spans="1:13" x14ac:dyDescent="0.25">
      <c r="A328" s="28"/>
      <c r="B328" s="201"/>
      <c r="C328" s="28"/>
      <c r="D328" s="33"/>
      <c r="F328" s="22"/>
    </row>
    <row r="329" spans="1:13" x14ac:dyDescent="0.25">
      <c r="A329" s="28"/>
      <c r="B329" s="201"/>
      <c r="C329" s="28"/>
      <c r="D329" s="33"/>
      <c r="F329" s="22"/>
      <c r="M329" s="30"/>
    </row>
    <row r="330" spans="1:13" x14ac:dyDescent="0.25">
      <c r="A330" s="28"/>
      <c r="B330" s="201"/>
      <c r="C330" s="28"/>
      <c r="D330" s="33"/>
      <c r="E330" s="54"/>
      <c r="F330" s="22"/>
      <c r="M330" s="30"/>
    </row>
    <row r="331" spans="1:13" x14ac:dyDescent="0.25">
      <c r="A331" s="28"/>
      <c r="B331" s="201"/>
      <c r="C331" s="28"/>
      <c r="D331" s="33"/>
      <c r="M331" s="30"/>
    </row>
    <row r="332" spans="1:13" x14ac:dyDescent="0.25">
      <c r="A332" s="28"/>
      <c r="B332" s="201"/>
      <c r="C332" s="28"/>
      <c r="D332" s="33"/>
      <c r="M332" s="30"/>
    </row>
    <row r="333" spans="1:13" x14ac:dyDescent="0.25">
      <c r="A333" s="33"/>
      <c r="B333" s="33"/>
      <c r="C333" s="33"/>
      <c r="D333" s="33"/>
    </row>
    <row r="334" spans="1:13" x14ac:dyDescent="0.25">
      <c r="A334" s="28"/>
      <c r="B334" s="28"/>
      <c r="C334" s="28"/>
      <c r="D334" s="28"/>
    </row>
    <row r="335" spans="1:13" x14ac:dyDescent="0.25">
      <c r="A335" s="28"/>
      <c r="B335" s="28"/>
      <c r="C335" s="28"/>
      <c r="D335" s="28"/>
    </row>
    <row r="336" spans="1:13" x14ac:dyDescent="0.25">
      <c r="A336" s="28"/>
      <c r="B336" s="28"/>
      <c r="C336" s="28"/>
      <c r="D336" s="28"/>
    </row>
    <row r="337" spans="1:10" x14ac:dyDescent="0.25">
      <c r="A337" s="28"/>
      <c r="B337" s="28"/>
      <c r="C337" s="28"/>
      <c r="D337" s="28"/>
    </row>
    <row r="338" spans="1:10" x14ac:dyDescent="0.25">
      <c r="A338" s="28"/>
      <c r="B338" s="28"/>
      <c r="C338" s="28"/>
      <c r="D338" s="28"/>
    </row>
    <row r="339" spans="1:10" x14ac:dyDescent="0.25">
      <c r="A339" s="28"/>
      <c r="B339" s="28"/>
      <c r="C339" s="28"/>
      <c r="D339" s="28"/>
      <c r="H339" s="37"/>
      <c r="I339" s="202"/>
      <c r="J339" s="54"/>
    </row>
    <row r="340" spans="1:10" x14ac:dyDescent="0.25">
      <c r="A340" s="28"/>
      <c r="B340" s="28"/>
      <c r="C340" s="28"/>
      <c r="D340" s="28"/>
      <c r="H340" s="37"/>
      <c r="I340" s="178"/>
      <c r="J340" s="168"/>
    </row>
    <row r="341" spans="1:10" x14ac:dyDescent="0.25">
      <c r="A341" s="28"/>
      <c r="B341" s="28"/>
      <c r="C341" s="28"/>
      <c r="D341" s="28"/>
      <c r="H341" s="37"/>
    </row>
    <row r="342" spans="1:10" x14ac:dyDescent="0.25">
      <c r="A342" s="28"/>
      <c r="B342" s="28"/>
      <c r="C342" s="28"/>
      <c r="D342" s="28"/>
      <c r="H342" s="37"/>
    </row>
    <row r="343" spans="1:10" x14ac:dyDescent="0.25">
      <c r="A343" s="28"/>
      <c r="B343" s="28"/>
      <c r="C343" s="28"/>
      <c r="D343" s="28"/>
      <c r="H343" s="37"/>
    </row>
    <row r="344" spans="1:10" x14ac:dyDescent="0.25">
      <c r="H344" s="28"/>
    </row>
    <row r="345" spans="1:10" x14ac:dyDescent="0.25">
      <c r="H345" s="28"/>
    </row>
    <row r="346" spans="1:10" x14ac:dyDescent="0.25">
      <c r="H346" s="28"/>
    </row>
    <row r="347" spans="1:10" x14ac:dyDescent="0.25">
      <c r="H347" s="28"/>
    </row>
    <row r="348" spans="1:10" x14ac:dyDescent="0.25">
      <c r="H348" s="28"/>
    </row>
    <row r="349" spans="1:10" x14ac:dyDescent="0.25">
      <c r="H349" s="28"/>
    </row>
  </sheetData>
  <mergeCells count="10">
    <mergeCell ref="A14:D14"/>
    <mergeCell ref="F4:G4"/>
    <mergeCell ref="F5:G5"/>
    <mergeCell ref="A7:G7"/>
    <mergeCell ref="A8:G8"/>
    <mergeCell ref="A9:G9"/>
    <mergeCell ref="A11:D13"/>
    <mergeCell ref="E11:E13"/>
    <mergeCell ref="F11:F13"/>
    <mergeCell ref="G11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 bid kegiatan</vt:lpstr>
      <vt:lpstr>Sheet1</vt:lpstr>
      <vt:lpstr>APBDES TAHUN 2021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Isty</dc:creator>
  <cp:lastModifiedBy>lenovo</cp:lastModifiedBy>
  <cp:lastPrinted>2021-01-29T03:20:25Z</cp:lastPrinted>
  <dcterms:created xsi:type="dcterms:W3CDTF">2020-12-23T15:02:33Z</dcterms:created>
  <dcterms:modified xsi:type="dcterms:W3CDTF">2021-02-09T07:45:59Z</dcterms:modified>
</cp:coreProperties>
</file>